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ddsilberman/Documents/"/>
    </mc:Choice>
  </mc:AlternateContent>
  <xr:revisionPtr revIDLastSave="0" documentId="8_{E9FB8202-EE9D-F245-9DA1-B64CB2002EA3}" xr6:coauthVersionLast="47" xr6:coauthVersionMax="47" xr10:uidLastSave="{00000000-0000-0000-0000-000000000000}"/>
  <bookViews>
    <workbookView xWindow="0" yWindow="500" windowWidth="23260" windowHeight="12580" xr2:uid="{BD995705-AE9E-4F81-BD54-23A8E81A9C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3" i="1" l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<sst xmlns="http://schemas.openxmlformats.org/spreadsheetml/2006/main" count="205" uniqueCount="205">
  <si>
    <t>PSU</t>
  </si>
  <si>
    <t>Organization Name</t>
  </si>
  <si>
    <t>A.C.E. Academy</t>
  </si>
  <si>
    <t>Achievement Charter Academy</t>
  </si>
  <si>
    <t>Alamance Community School</t>
  </si>
  <si>
    <t>Alamance-Burlington Schools</t>
  </si>
  <si>
    <t>Alexander County Schools</t>
  </si>
  <si>
    <t>Alleghany County Schools</t>
  </si>
  <si>
    <t>American Leadership Academy - Johnston</t>
  </si>
  <si>
    <t>American Leadership Academy-Coastal</t>
  </si>
  <si>
    <t>American Renaissance School</t>
  </si>
  <si>
    <t>Anson County Schools</t>
  </si>
  <si>
    <t>Apprentice Academy HS of NC</t>
  </si>
  <si>
    <t>Arapahoe Charter School</t>
  </si>
  <si>
    <t>Aristotle Preparatory Academy</t>
  </si>
  <si>
    <t>Ashe County Schools</t>
  </si>
  <si>
    <t>Asheboro City Schools</t>
  </si>
  <si>
    <t>Asheville City Schools</t>
  </si>
  <si>
    <t>Asheville PEAK Academy</t>
  </si>
  <si>
    <t>Avery County Schools</t>
  </si>
  <si>
    <t>Bear Grass Charter School</t>
  </si>
  <si>
    <t>Beaufort County Schools</t>
  </si>
  <si>
    <t>Bertie County Schools</t>
  </si>
  <si>
    <t>Bethany Community School</t>
  </si>
  <si>
    <t>Bladen County Schools</t>
  </si>
  <si>
    <t>Bonnie Cone Classical Academy</t>
  </si>
  <si>
    <t>Bradford Preparatory School</t>
  </si>
  <si>
    <t>Brevard Academy</t>
  </si>
  <si>
    <t>Brunswick County Schools</t>
  </si>
  <si>
    <t>Buncombe County Schools</t>
  </si>
  <si>
    <t>Burke County Schools</t>
  </si>
  <si>
    <t>Cabarrus County Schools</t>
  </si>
  <si>
    <t>Caldwell County Schools</t>
  </si>
  <si>
    <t>Camden County Schools</t>
  </si>
  <si>
    <t>Cape Fear Center for Inquiry</t>
  </si>
  <si>
    <t>Carolina Charter Academy: CFA</t>
  </si>
  <si>
    <t>Carolina International School</t>
  </si>
  <si>
    <t>Carteret County Public Schools</t>
  </si>
  <si>
    <t>Casa Esperanza Montessori</t>
  </si>
  <si>
    <t>Caswell County Schools</t>
  </si>
  <si>
    <t>Catawba County Schools</t>
  </si>
  <si>
    <t>Central Wake Charter High School</t>
  </si>
  <si>
    <t>Chapel Hill-Carrboro City Schools</t>
  </si>
  <si>
    <t>Charlotte-Mecklenburg Schools</t>
  </si>
  <si>
    <t>Chatham County Schools</t>
  </si>
  <si>
    <t>Cherokee County Schools</t>
  </si>
  <si>
    <t>Children's Village Academy</t>
  </si>
  <si>
    <t>Classical Charter Schools of Southport</t>
  </si>
  <si>
    <t>Clay County Schools</t>
  </si>
  <si>
    <t>Cleveland County Schools</t>
  </si>
  <si>
    <t>Clinton City Schools</t>
  </si>
  <si>
    <t>Clover Garden</t>
  </si>
  <si>
    <t>Columbus County Schools</t>
  </si>
  <si>
    <t>Community Public Charter</t>
  </si>
  <si>
    <t>Community School of Davidson</t>
  </si>
  <si>
    <t>Craven County Schools</t>
  </si>
  <si>
    <t>Cumberland County Schools</t>
  </si>
  <si>
    <t>Currituck County Schools</t>
  </si>
  <si>
    <t>D.C. Virgo Preparatory Academy</t>
  </si>
  <si>
    <t>Dare County Schools</t>
  </si>
  <si>
    <t>Davidson County Schools</t>
  </si>
  <si>
    <t>Davie County Schools</t>
  </si>
  <si>
    <t>Dillard Academy</t>
  </si>
  <si>
    <t>Duplin County Schools</t>
  </si>
  <si>
    <t>East Voyager Academy</t>
  </si>
  <si>
    <t>92G</t>
  </si>
  <si>
    <t>East Wake Academy</t>
  </si>
  <si>
    <t>Edenton-Chowan Schools</t>
  </si>
  <si>
    <t>Edgecombe County Public Schools</t>
  </si>
  <si>
    <t>Elizabeth City-Pasquotank Public Schools</t>
  </si>
  <si>
    <t>Elkin City Schools</t>
  </si>
  <si>
    <t>Envision Science Academy</t>
  </si>
  <si>
    <t>Evergreen Community Charter</t>
  </si>
  <si>
    <t>Faith Academy</t>
  </si>
  <si>
    <t>Falls Lake Academy</t>
  </si>
  <si>
    <t>Francine Delany New School</t>
  </si>
  <si>
    <t>Franklin County Schools</t>
  </si>
  <si>
    <t>Gaston County Schools</t>
  </si>
  <si>
    <t>Gate City Charter Academy</t>
  </si>
  <si>
    <t>Gates County Schools</t>
  </si>
  <si>
    <t>Girls Leadership Academy of Wilmington</t>
  </si>
  <si>
    <t>Global Scholars Academy</t>
  </si>
  <si>
    <t>Graham County Schools</t>
  </si>
  <si>
    <t>Granville County Schools</t>
  </si>
  <si>
    <t>Gray Stone Day School</t>
  </si>
  <si>
    <t>Greene County Schools</t>
  </si>
  <si>
    <t>Guilford Preparatory Academy</t>
  </si>
  <si>
    <t>Halifax County Schools</t>
  </si>
  <si>
    <t>Haliwa-Saponi Tribal School</t>
  </si>
  <si>
    <t>Harnett County Schools</t>
  </si>
  <si>
    <t>Haywood County Schools</t>
  </si>
  <si>
    <t>Henderson County Schools</t>
  </si>
  <si>
    <t>Hertford County Schools</t>
  </si>
  <si>
    <t>Hickory City Schools</t>
  </si>
  <si>
    <t>Hoke County Schools</t>
  </si>
  <si>
    <t>Hyde County Schools</t>
  </si>
  <si>
    <t>Invest Collegiate</t>
  </si>
  <si>
    <t>Invest Collegiate - Imagine</t>
  </si>
  <si>
    <t>Island Montessori Charter</t>
  </si>
  <si>
    <t>Jackson County Public Schools</t>
  </si>
  <si>
    <t>Johnston County Public Schools</t>
  </si>
  <si>
    <t>Jones County Schools</t>
  </si>
  <si>
    <t>Kannapolis City Schools</t>
  </si>
  <si>
    <t>KIPP Gaston College Preparatory</t>
  </si>
  <si>
    <t>Lake Lure Classical Academy</t>
  </si>
  <si>
    <t>Lake Norman Charter</t>
  </si>
  <si>
    <t>Lee County Schools</t>
  </si>
  <si>
    <t>Lenoir County Public Schools</t>
  </si>
  <si>
    <t>Lincoln Charter School</t>
  </si>
  <si>
    <t>Lincoln County Schools</t>
  </si>
  <si>
    <t>Macon County Schools</t>
  </si>
  <si>
    <t>Madison County Schools</t>
  </si>
  <si>
    <t>Mallard Creek STEM Academy</t>
  </si>
  <si>
    <t>Martin County Schools</t>
  </si>
  <si>
    <t>McDowell County Schools</t>
  </si>
  <si>
    <t>MINA Charter School of Lee County</t>
  </si>
  <si>
    <t>Mitchell County Schools</t>
  </si>
  <si>
    <t>Monroe Charter Academy</t>
  </si>
  <si>
    <t>Montgomery County Schools</t>
  </si>
  <si>
    <t>Moore County Schools</t>
  </si>
  <si>
    <t>Moore Montessori Community School</t>
  </si>
  <si>
    <t>Mooresville Graded School District</t>
  </si>
  <si>
    <t>Moss Street Partnership School</t>
  </si>
  <si>
    <t>Mount Airy City Schools</t>
  </si>
  <si>
    <t>Mountain Island Charter</t>
  </si>
  <si>
    <t>Movement Charter School</t>
  </si>
  <si>
    <t>Movement School Eastland</t>
  </si>
  <si>
    <t>Movement School Southwest</t>
  </si>
  <si>
    <t>Nash County Public Schools</t>
  </si>
  <si>
    <t>NC Leadership Charter Academy</t>
  </si>
  <si>
    <t>Neuse Charter School</t>
  </si>
  <si>
    <t>New Hanover County Schools</t>
  </si>
  <si>
    <t>Newton Conover City Schools</t>
  </si>
  <si>
    <t>Next Generation Academy</t>
  </si>
  <si>
    <t>North East Carolina Preparatory School</t>
  </si>
  <si>
    <t>Northampton County Schools</t>
  </si>
  <si>
    <t>Northeast Academy of Aerospace &amp; AdvTech</t>
  </si>
  <si>
    <t>Onslow County Schools</t>
  </si>
  <si>
    <t>Orange County Schools</t>
  </si>
  <si>
    <t>Oxford Preparatory School</t>
  </si>
  <si>
    <t>Pamlico County Schools</t>
  </si>
  <si>
    <t>Pender County Schools</t>
  </si>
  <si>
    <t>Perquimans County Schools</t>
  </si>
  <si>
    <t>Person County Schools</t>
  </si>
  <si>
    <t>Piedmont Community Charter</t>
  </si>
  <si>
    <t>Pine Lake Preparatory</t>
  </si>
  <si>
    <t>Pine Springs Preparatory Academy</t>
  </si>
  <si>
    <t>Pinnacle Classical Academy</t>
  </si>
  <si>
    <t>Pitt County Schools</t>
  </si>
  <si>
    <t>Polk County Schools</t>
  </si>
  <si>
    <t>Public Schools of Robeson County</t>
  </si>
  <si>
    <t>Randolph County School System</t>
  </si>
  <si>
    <t>Revolution Academy</t>
  </si>
  <si>
    <t>Richmond County Schools</t>
  </si>
  <si>
    <t>Ridgeview Charter School</t>
  </si>
  <si>
    <t>Roanoke Rapids City Schools</t>
  </si>
  <si>
    <t>Rockingham County Schools</t>
  </si>
  <si>
    <t>Rowan-Salisbury Schools</t>
  </si>
  <si>
    <t>Roxboro Community School</t>
  </si>
  <si>
    <t>Rutherford County Schools</t>
  </si>
  <si>
    <t>Sampson County Schools</t>
  </si>
  <si>
    <t>Sandhills Theatre Arts Renaiss</t>
  </si>
  <si>
    <t>Scotland County Schools</t>
  </si>
  <si>
    <t>Shining Rock Classical Academy: CFA</t>
  </si>
  <si>
    <t>Southwest Charlotte STEM Academy</t>
  </si>
  <si>
    <t>Stanly County Schools</t>
  </si>
  <si>
    <t>Stokes County Schools</t>
  </si>
  <si>
    <t>Summit Charter</t>
  </si>
  <si>
    <t>Surry County Schools</t>
  </si>
  <si>
    <t>Swain County Schools</t>
  </si>
  <si>
    <t>Telra Institute</t>
  </si>
  <si>
    <t>The Academy of Moore County</t>
  </si>
  <si>
    <t>The Expedition School</t>
  </si>
  <si>
    <t>The Exploris School</t>
  </si>
  <si>
    <t>The Franklin School of Innovation</t>
  </si>
  <si>
    <t>The Mountain Community Sch</t>
  </si>
  <si>
    <t>The New Dimensions School</t>
  </si>
  <si>
    <t>Thomas Academy</t>
  </si>
  <si>
    <t>Thomas Jefferson Classical Academy</t>
  </si>
  <si>
    <t>Thomasville City Schools</t>
  </si>
  <si>
    <t>Tillery Charter Academy</t>
  </si>
  <si>
    <t>Transylvania County Schools</t>
  </si>
  <si>
    <t>Tyrrell County Schools</t>
  </si>
  <si>
    <t>Union Academy Charter School</t>
  </si>
  <si>
    <t>Union County Public Schools</t>
  </si>
  <si>
    <t>United Community School</t>
  </si>
  <si>
    <t>Uwharrie Charter Academy</t>
  </si>
  <si>
    <t>Vance County Schools</t>
  </si>
  <si>
    <t>Voyager Academy</t>
  </si>
  <si>
    <t>Wake County Schools</t>
  </si>
  <si>
    <t>Wake Preparatory Academy</t>
  </si>
  <si>
    <t>Warren County Schools</t>
  </si>
  <si>
    <t>Washington County Schools</t>
  </si>
  <si>
    <t>Watauga County Schools</t>
  </si>
  <si>
    <t>Wayne County Public Schools</t>
  </si>
  <si>
    <t>Weldon City Schools</t>
  </si>
  <si>
    <t>Whiteville City Schools</t>
  </si>
  <si>
    <t>Wilkes County Schools</t>
  </si>
  <si>
    <t>Willow Oak Montessori</t>
  </si>
  <si>
    <t>Wilson County Schools</t>
  </si>
  <si>
    <t>Winston Salem / Forsyth County Schools</t>
  </si>
  <si>
    <t>Yadkin County Schools</t>
  </si>
  <si>
    <t>Yancey County Schools</t>
  </si>
  <si>
    <t>TOTALS</t>
  </si>
  <si>
    <t>Total Authorized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</si>
</sst>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1" xfId="0" applyFont="1" applyFill="1" applyBorder="1"/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44" fontId="0" fillId="2" borderId="0" xfId="1" applyFont="1" applyFill="1"/>
    <xf numFmtId="44" fontId="2" fillId="2" borderId="1" xfId="1" applyFont="1" applyFill="1" applyBorder="1" applyAlignment="1">
      <alignment horizontal="center"/>
    </xf>
    <xf numFmtId="44" fontId="0" fillId="2" borderId="1" xfId="1" applyFont="1" applyFill="1" applyBorder="1"/>
    <xf numFmtId="44" fontId="0" fillId="2" borderId="3" xfId="1" applyFont="1" applyFill="1" applyBorder="1"/>
    <xf numFmtId="0" fontId="0" fillId="2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86007-01D8-455F-B1B8-B449E7A7C945}">
  <dimension ref="A1:C206"/>
  <sheetViews>
    <sheetView tabSelected="1" workbookViewId="0">
      <selection activeCell="D208" sqref="D208"/>
    </sheetView>
  </sheetViews>
  <sheetFormatPr baseColWidth="10" defaultColWidth="8.83203125" defaultRowHeight="15" x14ac:dyDescent="0.2"/>
  <cols>
    <col min="1" max="1" width="4.83203125" style="5" bestFit="1" customWidth="1"/>
    <col min="2" max="2" width="38.1640625" style="6" bestFit="1" customWidth="1"/>
    <col min="3" max="3" width="16.33203125" style="10" bestFit="1" customWidth="1"/>
  </cols>
  <sheetData>
    <row r="1" spans="1:3" x14ac:dyDescent="0.2">
      <c r="A1" s="1" t="s">
        <v>0</v>
      </c>
      <c r="B1" s="2" t="s">
        <v>1</v>
      </c>
      <c r="C1" s="11" t="s">
        <v>204</v>
      </c>
    </row>
    <row r="2" spans="1:3" x14ac:dyDescent="0.2">
      <c r="A2" s="3" t="str">
        <f>"13C"</f>
        <v>13C</v>
      </c>
      <c r="B2" s="4" t="s">
        <v>2</v>
      </c>
      <c r="C2" s="12">
        <v>204082</v>
      </c>
    </row>
    <row r="3" spans="1:3" x14ac:dyDescent="0.2">
      <c r="A3" s="3" t="str">
        <f>"43D"</f>
        <v>43D</v>
      </c>
      <c r="B3" s="4" t="s">
        <v>3</v>
      </c>
      <c r="C3" s="12">
        <v>67874</v>
      </c>
    </row>
    <row r="4" spans="1:3" x14ac:dyDescent="0.2">
      <c r="A4" s="3" t="str">
        <f>"01F"</f>
        <v>01F</v>
      </c>
      <c r="B4" s="4" t="s">
        <v>4</v>
      </c>
      <c r="C4" s="12">
        <v>89166</v>
      </c>
    </row>
    <row r="5" spans="1:3" x14ac:dyDescent="0.2">
      <c r="A5" s="3" t="str">
        <f>"010"</f>
        <v>010</v>
      </c>
      <c r="B5" s="4" t="s">
        <v>5</v>
      </c>
      <c r="C5" s="12">
        <v>880000</v>
      </c>
    </row>
    <row r="6" spans="1:3" x14ac:dyDescent="0.2">
      <c r="A6" s="3" t="str">
        <f>"020"</f>
        <v>020</v>
      </c>
      <c r="B6" s="4" t="s">
        <v>6</v>
      </c>
      <c r="C6" s="12">
        <v>360730</v>
      </c>
    </row>
    <row r="7" spans="1:3" x14ac:dyDescent="0.2">
      <c r="A7" s="3" t="str">
        <f>"030"</f>
        <v>030</v>
      </c>
      <c r="B7" s="4" t="s">
        <v>7</v>
      </c>
      <c r="C7" s="12">
        <v>96331</v>
      </c>
    </row>
    <row r="8" spans="1:3" x14ac:dyDescent="0.2">
      <c r="A8" s="3" t="str">
        <f>"51C"</f>
        <v>51C</v>
      </c>
      <c r="B8" s="4" t="s">
        <v>8</v>
      </c>
      <c r="C8" s="12">
        <v>294000</v>
      </c>
    </row>
    <row r="9" spans="1:3" x14ac:dyDescent="0.2">
      <c r="A9" s="3" t="str">
        <f>"65F"</f>
        <v>65F</v>
      </c>
      <c r="B9" s="4" t="s">
        <v>9</v>
      </c>
      <c r="C9" s="12">
        <v>182095</v>
      </c>
    </row>
    <row r="10" spans="1:3" x14ac:dyDescent="0.2">
      <c r="A10" s="3" t="str">
        <f>"49B"</f>
        <v>49B</v>
      </c>
      <c r="B10" s="4" t="s">
        <v>10</v>
      </c>
      <c r="C10" s="12">
        <v>43810</v>
      </c>
    </row>
    <row r="11" spans="1:3" x14ac:dyDescent="0.2">
      <c r="A11" s="3" t="str">
        <f>"040"</f>
        <v>040</v>
      </c>
      <c r="B11" s="4" t="s">
        <v>11</v>
      </c>
      <c r="C11" s="12">
        <v>1153041</v>
      </c>
    </row>
    <row r="12" spans="1:3" x14ac:dyDescent="0.2">
      <c r="A12" s="3" t="str">
        <f>"90F"</f>
        <v>90F</v>
      </c>
      <c r="B12" s="4" t="s">
        <v>12</v>
      </c>
      <c r="C12" s="12">
        <v>49461</v>
      </c>
    </row>
    <row r="13" spans="1:3" x14ac:dyDescent="0.2">
      <c r="A13" s="3" t="str">
        <f>"69A"</f>
        <v>69A</v>
      </c>
      <c r="B13" s="4" t="s">
        <v>13</v>
      </c>
      <c r="C13" s="12">
        <v>44000</v>
      </c>
    </row>
    <row r="14" spans="1:3" x14ac:dyDescent="0.2">
      <c r="A14" s="3" t="str">
        <f>"60N"</f>
        <v>60N</v>
      </c>
      <c r="B14" s="4" t="s">
        <v>14</v>
      </c>
      <c r="C14" s="12">
        <v>171428</v>
      </c>
    </row>
    <row r="15" spans="1:3" x14ac:dyDescent="0.2">
      <c r="A15" s="3" t="str">
        <f>"050"</f>
        <v>050</v>
      </c>
      <c r="B15" s="4" t="s">
        <v>15</v>
      </c>
      <c r="C15" s="12">
        <v>623438</v>
      </c>
    </row>
    <row r="16" spans="1:3" x14ac:dyDescent="0.2">
      <c r="A16" s="3" t="str">
        <f>"761"</f>
        <v>761</v>
      </c>
      <c r="B16" s="4" t="s">
        <v>16</v>
      </c>
      <c r="C16" s="12">
        <v>160750</v>
      </c>
    </row>
    <row r="17" spans="1:3" x14ac:dyDescent="0.2">
      <c r="A17" s="3" t="str">
        <f>"111"</f>
        <v>111</v>
      </c>
      <c r="B17" s="4" t="s">
        <v>17</v>
      </c>
      <c r="C17" s="12">
        <v>144699</v>
      </c>
    </row>
    <row r="18" spans="1:3" x14ac:dyDescent="0.2">
      <c r="A18" s="3" t="str">
        <f>"11F"</f>
        <v>11F</v>
      </c>
      <c r="B18" s="4" t="s">
        <v>18</v>
      </c>
      <c r="C18" s="12">
        <v>35870</v>
      </c>
    </row>
    <row r="19" spans="1:3" x14ac:dyDescent="0.2">
      <c r="A19" s="3" t="str">
        <f>"060"</f>
        <v>060</v>
      </c>
      <c r="B19" s="4" t="s">
        <v>19</v>
      </c>
      <c r="C19" s="12">
        <v>161998</v>
      </c>
    </row>
    <row r="20" spans="1:3" x14ac:dyDescent="0.2">
      <c r="A20" s="3" t="str">
        <f>"58B"</f>
        <v>58B</v>
      </c>
      <c r="B20" s="4" t="s">
        <v>20</v>
      </c>
      <c r="C20" s="12">
        <v>35000</v>
      </c>
    </row>
    <row r="21" spans="1:3" x14ac:dyDescent="0.2">
      <c r="A21" s="3" t="str">
        <f>"070"</f>
        <v>070</v>
      </c>
      <c r="B21" s="4" t="s">
        <v>21</v>
      </c>
      <c r="C21" s="12">
        <v>396000</v>
      </c>
    </row>
    <row r="22" spans="1:3" x14ac:dyDescent="0.2">
      <c r="A22" s="3" t="str">
        <f>"080"</f>
        <v>080</v>
      </c>
      <c r="B22" s="4" t="s">
        <v>22</v>
      </c>
      <c r="C22" s="12">
        <v>50750</v>
      </c>
    </row>
    <row r="23" spans="1:3" x14ac:dyDescent="0.2">
      <c r="A23" s="3" t="str">
        <f>"79A"</f>
        <v>79A</v>
      </c>
      <c r="B23" s="4" t="s">
        <v>23</v>
      </c>
      <c r="C23" s="12">
        <v>162953</v>
      </c>
    </row>
    <row r="24" spans="1:3" x14ac:dyDescent="0.2">
      <c r="A24" s="3" t="str">
        <f>"090"</f>
        <v>090</v>
      </c>
      <c r="B24" s="4" t="s">
        <v>24</v>
      </c>
      <c r="C24" s="12">
        <v>1539000</v>
      </c>
    </row>
    <row r="25" spans="1:3" x14ac:dyDescent="0.2">
      <c r="A25" s="3" t="str">
        <f>"61V"</f>
        <v>61V</v>
      </c>
      <c r="B25" s="4" t="s">
        <v>25</v>
      </c>
      <c r="C25" s="12">
        <v>249772</v>
      </c>
    </row>
    <row r="26" spans="1:3" x14ac:dyDescent="0.2">
      <c r="A26" s="3" t="str">
        <f>"60S"</f>
        <v>60S</v>
      </c>
      <c r="B26" s="4" t="s">
        <v>26</v>
      </c>
      <c r="C26" s="12">
        <v>129750</v>
      </c>
    </row>
    <row r="27" spans="1:3" x14ac:dyDescent="0.2">
      <c r="A27" s="3" t="str">
        <f>"88A"</f>
        <v>88A</v>
      </c>
      <c r="B27" s="4" t="s">
        <v>27</v>
      </c>
      <c r="C27" s="12">
        <v>103800</v>
      </c>
    </row>
    <row r="28" spans="1:3" x14ac:dyDescent="0.2">
      <c r="A28" s="3" t="str">
        <f>"100"</f>
        <v>100</v>
      </c>
      <c r="B28" s="4" t="s">
        <v>28</v>
      </c>
      <c r="C28" s="12">
        <v>940352</v>
      </c>
    </row>
    <row r="29" spans="1:3" x14ac:dyDescent="0.2">
      <c r="A29" s="3" t="str">
        <f>"110"</f>
        <v>110</v>
      </c>
      <c r="B29" s="4" t="s">
        <v>29</v>
      </c>
      <c r="C29" s="12">
        <v>5916650</v>
      </c>
    </row>
    <row r="30" spans="1:3" x14ac:dyDescent="0.2">
      <c r="A30" s="3" t="str">
        <f>"120"</f>
        <v>120</v>
      </c>
      <c r="B30" s="4" t="s">
        <v>30</v>
      </c>
      <c r="C30" s="12">
        <v>918000</v>
      </c>
    </row>
    <row r="31" spans="1:3" x14ac:dyDescent="0.2">
      <c r="A31" s="3" t="str">
        <f>"130"</f>
        <v>130</v>
      </c>
      <c r="B31" s="4" t="s">
        <v>31</v>
      </c>
      <c r="C31" s="12">
        <v>1527478</v>
      </c>
    </row>
    <row r="32" spans="1:3" x14ac:dyDescent="0.2">
      <c r="A32" s="3" t="str">
        <f>"140"</f>
        <v>140</v>
      </c>
      <c r="B32" s="4" t="s">
        <v>32</v>
      </c>
      <c r="C32" s="12">
        <v>594000</v>
      </c>
    </row>
    <row r="33" spans="1:3" x14ac:dyDescent="0.2">
      <c r="A33" s="3" t="str">
        <f>"150"</f>
        <v>150</v>
      </c>
      <c r="B33" s="4" t="s">
        <v>33</v>
      </c>
      <c r="C33" s="12">
        <v>157000</v>
      </c>
    </row>
    <row r="34" spans="1:3" x14ac:dyDescent="0.2">
      <c r="A34" s="3" t="str">
        <f>"65A"</f>
        <v>65A</v>
      </c>
      <c r="B34" s="4" t="s">
        <v>34</v>
      </c>
      <c r="C34" s="12">
        <v>18057</v>
      </c>
    </row>
    <row r="35" spans="1:3" x14ac:dyDescent="0.2">
      <c r="A35" s="3" t="str">
        <f>"93Q"</f>
        <v>93Q</v>
      </c>
      <c r="B35" s="4" t="s">
        <v>35</v>
      </c>
      <c r="C35" s="12">
        <v>36666</v>
      </c>
    </row>
    <row r="36" spans="1:3" x14ac:dyDescent="0.2">
      <c r="A36" s="3" t="str">
        <f>"13A"</f>
        <v>13A</v>
      </c>
      <c r="B36" s="4" t="s">
        <v>36</v>
      </c>
      <c r="C36" s="12">
        <v>39166</v>
      </c>
    </row>
    <row r="37" spans="1:3" x14ac:dyDescent="0.2">
      <c r="A37" s="3" t="str">
        <f>"160"</f>
        <v>160</v>
      </c>
      <c r="B37" s="4" t="s">
        <v>37</v>
      </c>
      <c r="C37" s="12">
        <v>553324</v>
      </c>
    </row>
    <row r="38" spans="1:3" x14ac:dyDescent="0.2">
      <c r="A38" s="3" t="str">
        <f>"92R"</f>
        <v>92R</v>
      </c>
      <c r="B38" s="4" t="s">
        <v>38</v>
      </c>
      <c r="C38" s="12">
        <v>91666</v>
      </c>
    </row>
    <row r="39" spans="1:3" x14ac:dyDescent="0.2">
      <c r="A39" s="3" t="str">
        <f>"170"</f>
        <v>170</v>
      </c>
      <c r="B39" s="4" t="s">
        <v>39</v>
      </c>
      <c r="C39" s="12">
        <v>176000</v>
      </c>
    </row>
    <row r="40" spans="1:3" x14ac:dyDescent="0.2">
      <c r="A40" s="3" t="str">
        <f>"180"</f>
        <v>180</v>
      </c>
      <c r="B40" s="4" t="s">
        <v>40</v>
      </c>
      <c r="C40" s="12">
        <v>959644</v>
      </c>
    </row>
    <row r="41" spans="1:3" x14ac:dyDescent="0.2">
      <c r="A41" s="3" t="str">
        <f>"93L"</f>
        <v>93L</v>
      </c>
      <c r="B41" s="4" t="s">
        <v>41</v>
      </c>
      <c r="C41" s="12">
        <v>18000</v>
      </c>
    </row>
    <row r="42" spans="1:3" x14ac:dyDescent="0.2">
      <c r="A42" s="3" t="str">
        <f>"681"</f>
        <v>681</v>
      </c>
      <c r="B42" s="4" t="s">
        <v>42</v>
      </c>
      <c r="C42" s="12">
        <v>783330</v>
      </c>
    </row>
    <row r="43" spans="1:3" x14ac:dyDescent="0.2">
      <c r="A43" s="3" t="str">
        <f>"600"</f>
        <v>600</v>
      </c>
      <c r="B43" s="4" t="s">
        <v>43</v>
      </c>
      <c r="C43" s="12">
        <v>2894685</v>
      </c>
    </row>
    <row r="44" spans="1:3" x14ac:dyDescent="0.2">
      <c r="A44" s="3" t="str">
        <f>"190"</f>
        <v>190</v>
      </c>
      <c r="B44" s="4" t="s">
        <v>44</v>
      </c>
      <c r="C44" s="12">
        <v>511666</v>
      </c>
    </row>
    <row r="45" spans="1:3" x14ac:dyDescent="0.2">
      <c r="A45" s="3" t="str">
        <f>"200"</f>
        <v>200</v>
      </c>
      <c r="B45" s="4" t="s">
        <v>45</v>
      </c>
      <c r="C45" s="12">
        <v>352000</v>
      </c>
    </row>
    <row r="46" spans="1:3" x14ac:dyDescent="0.2">
      <c r="A46" s="3" t="str">
        <f>"54A"</f>
        <v>54A</v>
      </c>
      <c r="B46" s="4" t="s">
        <v>46</v>
      </c>
      <c r="C46" s="12">
        <v>129000</v>
      </c>
    </row>
    <row r="47" spans="1:3" x14ac:dyDescent="0.2">
      <c r="A47" s="3" t="str">
        <f>"10B"</f>
        <v>10B</v>
      </c>
      <c r="B47" s="4" t="s">
        <v>47</v>
      </c>
      <c r="C47" s="12">
        <v>36666</v>
      </c>
    </row>
    <row r="48" spans="1:3" x14ac:dyDescent="0.2">
      <c r="A48" s="3" t="str">
        <f>"220"</f>
        <v>220</v>
      </c>
      <c r="B48" s="4" t="s">
        <v>48</v>
      </c>
      <c r="C48" s="12">
        <v>88332</v>
      </c>
    </row>
    <row r="49" spans="1:3" x14ac:dyDescent="0.2">
      <c r="A49" s="3" t="str">
        <f>"230"</f>
        <v>230</v>
      </c>
      <c r="B49" s="4" t="s">
        <v>49</v>
      </c>
      <c r="C49" s="12">
        <v>1310891</v>
      </c>
    </row>
    <row r="50" spans="1:3" x14ac:dyDescent="0.2">
      <c r="A50" s="3" t="str">
        <f>"821"</f>
        <v>821</v>
      </c>
      <c r="B50" s="4" t="s">
        <v>50</v>
      </c>
      <c r="C50" s="12">
        <v>44000</v>
      </c>
    </row>
    <row r="51" spans="1:3" x14ac:dyDescent="0.2">
      <c r="A51" s="3" t="str">
        <f>"01C"</f>
        <v>01C</v>
      </c>
      <c r="B51" s="4" t="s">
        <v>51</v>
      </c>
      <c r="C51" s="12">
        <v>36666</v>
      </c>
    </row>
    <row r="52" spans="1:3" x14ac:dyDescent="0.2">
      <c r="A52" s="3" t="str">
        <f>"240"</f>
        <v>240</v>
      </c>
      <c r="B52" s="4" t="s">
        <v>52</v>
      </c>
      <c r="C52" s="12">
        <v>396000</v>
      </c>
    </row>
    <row r="53" spans="1:3" x14ac:dyDescent="0.2">
      <c r="A53" s="3" t="str">
        <f>"36G"</f>
        <v>36G</v>
      </c>
      <c r="B53" s="4" t="s">
        <v>53</v>
      </c>
      <c r="C53" s="12">
        <v>96666</v>
      </c>
    </row>
    <row r="54" spans="1:3" x14ac:dyDescent="0.2">
      <c r="A54" s="3" t="str">
        <f>"60I"</f>
        <v>60I</v>
      </c>
      <c r="B54" s="4" t="s">
        <v>54</v>
      </c>
      <c r="C54" s="12">
        <v>42166</v>
      </c>
    </row>
    <row r="55" spans="1:3" x14ac:dyDescent="0.2">
      <c r="A55" s="3" t="str">
        <f>"250"</f>
        <v>250</v>
      </c>
      <c r="B55" s="4" t="s">
        <v>55</v>
      </c>
      <c r="C55" s="12">
        <v>687356</v>
      </c>
    </row>
    <row r="56" spans="1:3" x14ac:dyDescent="0.2">
      <c r="A56" s="3" t="str">
        <f>"260"</f>
        <v>260</v>
      </c>
      <c r="B56" s="4" t="s">
        <v>56</v>
      </c>
      <c r="C56" s="12">
        <v>1060964</v>
      </c>
    </row>
    <row r="57" spans="1:3" x14ac:dyDescent="0.2">
      <c r="A57" s="3" t="str">
        <f>"270"</f>
        <v>270</v>
      </c>
      <c r="B57" s="4" t="s">
        <v>57</v>
      </c>
      <c r="C57" s="12">
        <v>24107</v>
      </c>
    </row>
    <row r="58" spans="1:3" x14ac:dyDescent="0.2">
      <c r="A58" s="3" t="str">
        <f>"65Z"</f>
        <v>65Z</v>
      </c>
      <c r="B58" s="4" t="s">
        <v>58</v>
      </c>
      <c r="C58" s="12">
        <v>36666</v>
      </c>
    </row>
    <row r="59" spans="1:3" x14ac:dyDescent="0.2">
      <c r="A59" s="3" t="str">
        <f>"280"</f>
        <v>280</v>
      </c>
      <c r="B59" s="4" t="s">
        <v>59</v>
      </c>
      <c r="C59" s="12">
        <v>36666</v>
      </c>
    </row>
    <row r="60" spans="1:3" x14ac:dyDescent="0.2">
      <c r="A60" s="3" t="str">
        <f>"290"</f>
        <v>290</v>
      </c>
      <c r="B60" s="4" t="s">
        <v>60</v>
      </c>
      <c r="C60" s="12">
        <v>1603152</v>
      </c>
    </row>
    <row r="61" spans="1:3" x14ac:dyDescent="0.2">
      <c r="A61" s="3" t="str">
        <f>"300"</f>
        <v>300</v>
      </c>
      <c r="B61" s="4" t="s">
        <v>61</v>
      </c>
      <c r="C61" s="12">
        <v>202896</v>
      </c>
    </row>
    <row r="62" spans="1:3" x14ac:dyDescent="0.2">
      <c r="A62" s="3" t="str">
        <f>"96C"</f>
        <v>96C</v>
      </c>
      <c r="B62" s="4" t="s">
        <v>62</v>
      </c>
      <c r="C62" s="12">
        <v>15266</v>
      </c>
    </row>
    <row r="63" spans="1:3" x14ac:dyDescent="0.2">
      <c r="A63" s="3" t="str">
        <f>"310"</f>
        <v>310</v>
      </c>
      <c r="B63" s="4" t="s">
        <v>63</v>
      </c>
      <c r="C63" s="12">
        <v>1714700</v>
      </c>
    </row>
    <row r="64" spans="1:3" x14ac:dyDescent="0.2">
      <c r="A64" s="3" t="str">
        <f>"61W"</f>
        <v>61W</v>
      </c>
      <c r="B64" s="4" t="s">
        <v>64</v>
      </c>
      <c r="C64" s="12">
        <v>100376</v>
      </c>
    </row>
    <row r="65" spans="1:3" x14ac:dyDescent="0.2">
      <c r="A65" s="3" t="s">
        <v>65</v>
      </c>
      <c r="B65" s="4" t="s">
        <v>66</v>
      </c>
      <c r="C65" s="12">
        <v>208997</v>
      </c>
    </row>
    <row r="66" spans="1:3" x14ac:dyDescent="0.2">
      <c r="A66" s="3" t="str">
        <f>"210"</f>
        <v>210</v>
      </c>
      <c r="B66" s="4" t="s">
        <v>67</v>
      </c>
      <c r="C66" s="12">
        <v>140356</v>
      </c>
    </row>
    <row r="67" spans="1:3" x14ac:dyDescent="0.2">
      <c r="A67" s="3" t="str">
        <f>"330"</f>
        <v>330</v>
      </c>
      <c r="B67" s="4" t="s">
        <v>68</v>
      </c>
      <c r="C67" s="12">
        <v>315000</v>
      </c>
    </row>
    <row r="68" spans="1:3" x14ac:dyDescent="0.2">
      <c r="A68" s="3" t="str">
        <f>"700"</f>
        <v>700</v>
      </c>
      <c r="B68" s="4" t="s">
        <v>69</v>
      </c>
      <c r="C68" s="12">
        <v>295958</v>
      </c>
    </row>
    <row r="69" spans="1:3" x14ac:dyDescent="0.2">
      <c r="A69" s="3" t="str">
        <f>"861"</f>
        <v>861</v>
      </c>
      <c r="B69" s="4" t="s">
        <v>70</v>
      </c>
      <c r="C69" s="12">
        <v>36666</v>
      </c>
    </row>
    <row r="70" spans="1:3" x14ac:dyDescent="0.2">
      <c r="A70" s="3" t="str">
        <f>"92Y"</f>
        <v>92Y</v>
      </c>
      <c r="B70" s="4" t="s">
        <v>71</v>
      </c>
      <c r="C70" s="12">
        <v>8320</v>
      </c>
    </row>
    <row r="71" spans="1:3" x14ac:dyDescent="0.2">
      <c r="A71" s="3" t="str">
        <f>"11A"</f>
        <v>11A</v>
      </c>
      <c r="B71" s="4" t="s">
        <v>72</v>
      </c>
      <c r="C71" s="12">
        <v>32240</v>
      </c>
    </row>
    <row r="72" spans="1:3" x14ac:dyDescent="0.2">
      <c r="A72" s="3" t="str">
        <f>"80C"</f>
        <v>80C</v>
      </c>
      <c r="B72" s="4" t="s">
        <v>73</v>
      </c>
      <c r="C72" s="12">
        <v>45115</v>
      </c>
    </row>
    <row r="73" spans="1:3" x14ac:dyDescent="0.2">
      <c r="A73" s="3" t="str">
        <f>"39A"</f>
        <v>39A</v>
      </c>
      <c r="B73" s="4" t="s">
        <v>74</v>
      </c>
      <c r="C73" s="12">
        <v>142000</v>
      </c>
    </row>
    <row r="74" spans="1:3" x14ac:dyDescent="0.2">
      <c r="A74" s="3" t="str">
        <f>"11K"</f>
        <v>11K</v>
      </c>
      <c r="B74" s="4" t="s">
        <v>75</v>
      </c>
      <c r="C74" s="12">
        <v>11441</v>
      </c>
    </row>
    <row r="75" spans="1:3" x14ac:dyDescent="0.2">
      <c r="A75" s="3" t="str">
        <f>"350"</f>
        <v>350</v>
      </c>
      <c r="B75" s="4" t="s">
        <v>76</v>
      </c>
      <c r="C75" s="12">
        <v>1120626</v>
      </c>
    </row>
    <row r="76" spans="1:3" x14ac:dyDescent="0.2">
      <c r="A76" s="3" t="str">
        <f>"360"</f>
        <v>360</v>
      </c>
      <c r="B76" s="4" t="s">
        <v>77</v>
      </c>
      <c r="C76" s="12">
        <v>1634393</v>
      </c>
    </row>
    <row r="77" spans="1:3" x14ac:dyDescent="0.2">
      <c r="A77" s="3" t="str">
        <f>"41L"</f>
        <v>41L</v>
      </c>
      <c r="B77" s="4" t="s">
        <v>78</v>
      </c>
      <c r="C77" s="12">
        <v>10565</v>
      </c>
    </row>
    <row r="78" spans="1:3" x14ac:dyDescent="0.2">
      <c r="A78" s="3" t="str">
        <f>"370"</f>
        <v>370</v>
      </c>
      <c r="B78" s="4" t="s">
        <v>79</v>
      </c>
      <c r="C78" s="12">
        <v>152000</v>
      </c>
    </row>
    <row r="79" spans="1:3" x14ac:dyDescent="0.2">
      <c r="A79" s="3" t="str">
        <f>"65G"</f>
        <v>65G</v>
      </c>
      <c r="B79" s="4" t="s">
        <v>80</v>
      </c>
      <c r="C79" s="12">
        <v>57550</v>
      </c>
    </row>
    <row r="80" spans="1:3" x14ac:dyDescent="0.2">
      <c r="A80" s="3" t="str">
        <f>"32M"</f>
        <v>32M</v>
      </c>
      <c r="B80" s="4" t="s">
        <v>81</v>
      </c>
      <c r="C80" s="12">
        <v>291666</v>
      </c>
    </row>
    <row r="81" spans="1:3" x14ac:dyDescent="0.2">
      <c r="A81" s="3" t="str">
        <f>"380"</f>
        <v>380</v>
      </c>
      <c r="B81" s="4" t="s">
        <v>82</v>
      </c>
      <c r="C81" s="12">
        <v>56307</v>
      </c>
    </row>
    <row r="82" spans="1:3" x14ac:dyDescent="0.2">
      <c r="A82" s="3" t="str">
        <f>"390"</f>
        <v>390</v>
      </c>
      <c r="B82" s="4" t="s">
        <v>83</v>
      </c>
      <c r="C82" s="12">
        <v>247000</v>
      </c>
    </row>
    <row r="83" spans="1:3" x14ac:dyDescent="0.2">
      <c r="A83" s="3" t="str">
        <f>"84B"</f>
        <v>84B</v>
      </c>
      <c r="B83" s="4" t="s">
        <v>84</v>
      </c>
      <c r="C83" s="12">
        <v>26500</v>
      </c>
    </row>
    <row r="84" spans="1:3" x14ac:dyDescent="0.2">
      <c r="A84" s="3" t="str">
        <f>"400"</f>
        <v>400</v>
      </c>
      <c r="B84" s="4" t="s">
        <v>85</v>
      </c>
      <c r="C84" s="12">
        <v>630660</v>
      </c>
    </row>
    <row r="85" spans="1:3" x14ac:dyDescent="0.2">
      <c r="A85" s="3" t="str">
        <f>"41C"</f>
        <v>41C</v>
      </c>
      <c r="B85" s="4" t="s">
        <v>86</v>
      </c>
      <c r="C85" s="12">
        <v>51666</v>
      </c>
    </row>
    <row r="86" spans="1:3" x14ac:dyDescent="0.2">
      <c r="A86" s="3" t="str">
        <f>"420"</f>
        <v>420</v>
      </c>
      <c r="B86" s="4" t="s">
        <v>87</v>
      </c>
      <c r="C86" s="12">
        <v>562474</v>
      </c>
    </row>
    <row r="87" spans="1:3" x14ac:dyDescent="0.2">
      <c r="A87" s="3" t="str">
        <f>"93A"</f>
        <v>93A</v>
      </c>
      <c r="B87" s="4" t="s">
        <v>88</v>
      </c>
      <c r="C87" s="12">
        <v>111760</v>
      </c>
    </row>
    <row r="88" spans="1:3" x14ac:dyDescent="0.2">
      <c r="A88" s="3" t="str">
        <f>"430"</f>
        <v>430</v>
      </c>
      <c r="B88" s="4" t="s">
        <v>89</v>
      </c>
      <c r="C88" s="12">
        <v>220000</v>
      </c>
    </row>
    <row r="89" spans="1:3" x14ac:dyDescent="0.2">
      <c r="A89" s="3" t="str">
        <f>"440"</f>
        <v>440</v>
      </c>
      <c r="B89" s="4" t="s">
        <v>90</v>
      </c>
      <c r="C89" s="12">
        <v>321328</v>
      </c>
    </row>
    <row r="90" spans="1:3" x14ac:dyDescent="0.2">
      <c r="A90" s="3" t="str">
        <f>"450"</f>
        <v>450</v>
      </c>
      <c r="B90" s="4" t="s">
        <v>91</v>
      </c>
      <c r="C90" s="12">
        <v>90019</v>
      </c>
    </row>
    <row r="91" spans="1:3" x14ac:dyDescent="0.2">
      <c r="A91" s="3" t="str">
        <f>"460"</f>
        <v>460</v>
      </c>
      <c r="B91" s="4" t="s">
        <v>92</v>
      </c>
      <c r="C91" s="12">
        <v>820256</v>
      </c>
    </row>
    <row r="92" spans="1:3" x14ac:dyDescent="0.2">
      <c r="A92" s="3" t="str">
        <f>"181"</f>
        <v>181</v>
      </c>
      <c r="B92" s="4" t="s">
        <v>93</v>
      </c>
      <c r="C92" s="12">
        <v>222724</v>
      </c>
    </row>
    <row r="93" spans="1:3" x14ac:dyDescent="0.2">
      <c r="A93" s="3" t="str">
        <f>"470"</f>
        <v>470</v>
      </c>
      <c r="B93" s="4" t="s">
        <v>94</v>
      </c>
      <c r="C93" s="12">
        <v>278885</v>
      </c>
    </row>
    <row r="94" spans="1:3" x14ac:dyDescent="0.2">
      <c r="A94" s="3" t="str">
        <f>"480"</f>
        <v>480</v>
      </c>
      <c r="B94" s="4" t="s">
        <v>95</v>
      </c>
      <c r="C94" s="12">
        <v>228332</v>
      </c>
    </row>
    <row r="95" spans="1:3" x14ac:dyDescent="0.2">
      <c r="A95" s="3" t="str">
        <f>"60Q"</f>
        <v>60Q</v>
      </c>
      <c r="B95" s="4" t="s">
        <v>96</v>
      </c>
      <c r="C95" s="12">
        <v>128666</v>
      </c>
    </row>
    <row r="96" spans="1:3" x14ac:dyDescent="0.2">
      <c r="A96" s="3" t="str">
        <f>"11C"</f>
        <v>11C</v>
      </c>
      <c r="B96" s="4" t="s">
        <v>97</v>
      </c>
      <c r="C96" s="12">
        <v>169166</v>
      </c>
    </row>
    <row r="97" spans="1:3" x14ac:dyDescent="0.2">
      <c r="A97" s="3" t="str">
        <f>"65D"</f>
        <v>65D</v>
      </c>
      <c r="B97" s="4" t="s">
        <v>98</v>
      </c>
      <c r="C97" s="12">
        <v>54755</v>
      </c>
    </row>
    <row r="98" spans="1:3" x14ac:dyDescent="0.2">
      <c r="A98" s="3" t="str">
        <f>"500"</f>
        <v>500</v>
      </c>
      <c r="B98" s="4" t="s">
        <v>99</v>
      </c>
      <c r="C98" s="12">
        <v>191952</v>
      </c>
    </row>
    <row r="99" spans="1:3" x14ac:dyDescent="0.2">
      <c r="A99" s="3" t="str">
        <f>"510"</f>
        <v>510</v>
      </c>
      <c r="B99" s="4" t="s">
        <v>100</v>
      </c>
      <c r="C99" s="12">
        <v>1693500</v>
      </c>
    </row>
    <row r="100" spans="1:3" x14ac:dyDescent="0.2">
      <c r="A100" s="3" t="str">
        <f>"520"</f>
        <v>520</v>
      </c>
      <c r="B100" s="4" t="s">
        <v>101</v>
      </c>
      <c r="C100" s="12">
        <v>499134</v>
      </c>
    </row>
    <row r="101" spans="1:3" x14ac:dyDescent="0.2">
      <c r="A101" s="3" t="str">
        <f>"132"</f>
        <v>132</v>
      </c>
      <c r="B101" s="4" t="s">
        <v>102</v>
      </c>
      <c r="C101" s="12">
        <v>591150</v>
      </c>
    </row>
    <row r="102" spans="1:3" x14ac:dyDescent="0.2">
      <c r="A102" s="3" t="str">
        <f>"66A"</f>
        <v>66A</v>
      </c>
      <c r="B102" s="4" t="s">
        <v>103</v>
      </c>
      <c r="C102" s="12">
        <v>44000</v>
      </c>
    </row>
    <row r="103" spans="1:3" x14ac:dyDescent="0.2">
      <c r="A103" s="3" t="str">
        <f>"81B"</f>
        <v>81B</v>
      </c>
      <c r="B103" s="4" t="s">
        <v>104</v>
      </c>
      <c r="C103" s="12">
        <v>59309</v>
      </c>
    </row>
    <row r="104" spans="1:3" x14ac:dyDescent="0.2">
      <c r="A104" s="3" t="str">
        <f>"60D"</f>
        <v>60D</v>
      </c>
      <c r="B104" s="4" t="s">
        <v>105</v>
      </c>
      <c r="C104" s="12">
        <v>98223</v>
      </c>
    </row>
    <row r="105" spans="1:3" x14ac:dyDescent="0.2">
      <c r="A105" s="3" t="str">
        <f>"530"</f>
        <v>530</v>
      </c>
      <c r="B105" s="4" t="s">
        <v>106</v>
      </c>
      <c r="C105" s="12">
        <v>585420</v>
      </c>
    </row>
    <row r="106" spans="1:3" x14ac:dyDescent="0.2">
      <c r="A106" s="3" t="str">
        <f>"540"</f>
        <v>540</v>
      </c>
      <c r="B106" s="4" t="s">
        <v>107</v>
      </c>
      <c r="C106" s="12">
        <v>282600</v>
      </c>
    </row>
    <row r="107" spans="1:3" x14ac:dyDescent="0.2">
      <c r="A107" s="3" t="str">
        <f>"55A"</f>
        <v>55A</v>
      </c>
      <c r="B107" s="4" t="s">
        <v>108</v>
      </c>
      <c r="C107" s="12">
        <v>187426</v>
      </c>
    </row>
    <row r="108" spans="1:3" x14ac:dyDescent="0.2">
      <c r="A108" s="3" t="str">
        <f>"550"</f>
        <v>550</v>
      </c>
      <c r="B108" s="4" t="s">
        <v>109</v>
      </c>
      <c r="C108" s="12">
        <v>696664</v>
      </c>
    </row>
    <row r="109" spans="1:3" x14ac:dyDescent="0.2">
      <c r="A109" s="3" t="str">
        <f>"560"</f>
        <v>560</v>
      </c>
      <c r="B109" s="4" t="s">
        <v>110</v>
      </c>
      <c r="C109" s="12">
        <v>73332</v>
      </c>
    </row>
    <row r="110" spans="1:3" x14ac:dyDescent="0.2">
      <c r="A110" s="3" t="str">
        <f>"570"</f>
        <v>570</v>
      </c>
      <c r="B110" s="4" t="s">
        <v>111</v>
      </c>
      <c r="C110" s="12">
        <v>407000</v>
      </c>
    </row>
    <row r="111" spans="1:3" x14ac:dyDescent="0.2">
      <c r="A111" s="3" t="str">
        <f>"61Q"</f>
        <v>61Q</v>
      </c>
      <c r="B111" s="4" t="s">
        <v>112</v>
      </c>
      <c r="C111" s="12">
        <v>36666</v>
      </c>
    </row>
    <row r="112" spans="1:3" x14ac:dyDescent="0.2">
      <c r="A112" s="3" t="str">
        <f>"580"</f>
        <v>580</v>
      </c>
      <c r="B112" s="4" t="s">
        <v>113</v>
      </c>
      <c r="C112" s="12">
        <v>199000</v>
      </c>
    </row>
    <row r="113" spans="1:3" x14ac:dyDescent="0.2">
      <c r="A113" s="3" t="str">
        <f>"590"</f>
        <v>590</v>
      </c>
      <c r="B113" s="4" t="s">
        <v>114</v>
      </c>
      <c r="C113" s="12">
        <v>658500</v>
      </c>
    </row>
    <row r="114" spans="1:3" x14ac:dyDescent="0.2">
      <c r="A114" s="3" t="str">
        <f>"53C"</f>
        <v>53C</v>
      </c>
      <c r="B114" s="4" t="s">
        <v>115</v>
      </c>
      <c r="C114" s="12">
        <v>58715</v>
      </c>
    </row>
    <row r="115" spans="1:3" x14ac:dyDescent="0.2">
      <c r="A115" s="3" t="str">
        <f>"610"</f>
        <v>610</v>
      </c>
      <c r="B115" s="4" t="s">
        <v>116</v>
      </c>
      <c r="C115" s="12">
        <v>619362</v>
      </c>
    </row>
    <row r="116" spans="1:3" x14ac:dyDescent="0.2">
      <c r="A116" s="3" t="str">
        <f>"90D"</f>
        <v>90D</v>
      </c>
      <c r="B116" s="4" t="s">
        <v>117</v>
      </c>
      <c r="C116" s="12">
        <v>72166</v>
      </c>
    </row>
    <row r="117" spans="1:3" x14ac:dyDescent="0.2">
      <c r="A117" s="3" t="str">
        <f>"620"</f>
        <v>620</v>
      </c>
      <c r="B117" s="4" t="s">
        <v>118</v>
      </c>
      <c r="C117" s="12">
        <v>264000</v>
      </c>
    </row>
    <row r="118" spans="1:3" x14ac:dyDescent="0.2">
      <c r="A118" s="3" t="str">
        <f>"630"</f>
        <v>630</v>
      </c>
      <c r="B118" s="4" t="s">
        <v>119</v>
      </c>
      <c r="C118" s="12">
        <v>618026</v>
      </c>
    </row>
    <row r="119" spans="1:3" x14ac:dyDescent="0.2">
      <c r="A119" s="3" t="str">
        <f>"63C"</f>
        <v>63C</v>
      </c>
      <c r="B119" s="4" t="s">
        <v>120</v>
      </c>
      <c r="C119" s="12">
        <v>47378</v>
      </c>
    </row>
    <row r="120" spans="1:3" x14ac:dyDescent="0.2">
      <c r="A120" s="3" t="str">
        <f>"491"</f>
        <v>491</v>
      </c>
      <c r="B120" s="4" t="s">
        <v>121</v>
      </c>
      <c r="C120" s="12">
        <v>858597</v>
      </c>
    </row>
    <row r="121" spans="1:3" x14ac:dyDescent="0.2">
      <c r="A121" s="3" t="str">
        <f>"79Z"</f>
        <v>79Z</v>
      </c>
      <c r="B121" s="4" t="s">
        <v>122</v>
      </c>
      <c r="C121" s="12">
        <v>44000</v>
      </c>
    </row>
    <row r="122" spans="1:3" x14ac:dyDescent="0.2">
      <c r="A122" s="3" t="str">
        <f>"862"</f>
        <v>862</v>
      </c>
      <c r="B122" s="4" t="s">
        <v>123</v>
      </c>
      <c r="C122" s="12">
        <v>64420</v>
      </c>
    </row>
    <row r="123" spans="1:3" x14ac:dyDescent="0.2">
      <c r="A123" s="3" t="str">
        <f>"36C"</f>
        <v>36C</v>
      </c>
      <c r="B123" s="4" t="s">
        <v>124</v>
      </c>
      <c r="C123" s="12">
        <v>33333</v>
      </c>
    </row>
    <row r="124" spans="1:3" x14ac:dyDescent="0.2">
      <c r="A124" s="3" t="str">
        <f>"61T"</f>
        <v>61T</v>
      </c>
      <c r="B124" s="4" t="s">
        <v>125</v>
      </c>
      <c r="C124" s="12">
        <v>44000</v>
      </c>
    </row>
    <row r="125" spans="1:3" x14ac:dyDescent="0.2">
      <c r="A125" s="3" t="str">
        <f>"62K"</f>
        <v>62K</v>
      </c>
      <c r="B125" s="4" t="s">
        <v>126</v>
      </c>
      <c r="C125" s="12">
        <v>44000</v>
      </c>
    </row>
    <row r="126" spans="1:3" x14ac:dyDescent="0.2">
      <c r="A126" s="3" t="str">
        <f>"62P"</f>
        <v>62P</v>
      </c>
      <c r="B126" s="4" t="s">
        <v>127</v>
      </c>
      <c r="C126" s="12">
        <v>44000</v>
      </c>
    </row>
    <row r="127" spans="1:3" x14ac:dyDescent="0.2">
      <c r="A127" s="3" t="str">
        <f>"640"</f>
        <v>640</v>
      </c>
      <c r="B127" s="4" t="s">
        <v>128</v>
      </c>
      <c r="C127" s="12">
        <v>655940</v>
      </c>
    </row>
    <row r="128" spans="1:3" x14ac:dyDescent="0.2">
      <c r="A128" s="3" t="str">
        <f>"34H"</f>
        <v>34H</v>
      </c>
      <c r="B128" s="4" t="s">
        <v>129</v>
      </c>
      <c r="C128" s="12">
        <v>36666</v>
      </c>
    </row>
    <row r="129" spans="1:3" x14ac:dyDescent="0.2">
      <c r="A129" s="3" t="str">
        <f>"51A"</f>
        <v>51A</v>
      </c>
      <c r="B129" s="4" t="s">
        <v>130</v>
      </c>
      <c r="C129" s="12">
        <v>44000</v>
      </c>
    </row>
    <row r="130" spans="1:3" x14ac:dyDescent="0.2">
      <c r="A130" s="3" t="str">
        <f>"650"</f>
        <v>650</v>
      </c>
      <c r="B130" s="4" t="s">
        <v>131</v>
      </c>
      <c r="C130" s="12">
        <v>478326</v>
      </c>
    </row>
    <row r="131" spans="1:3" x14ac:dyDescent="0.2">
      <c r="A131" s="3" t="str">
        <f>"182"</f>
        <v>182</v>
      </c>
      <c r="B131" s="4" t="s">
        <v>132</v>
      </c>
      <c r="C131" s="12">
        <v>488398</v>
      </c>
    </row>
    <row r="132" spans="1:3" x14ac:dyDescent="0.2">
      <c r="A132" s="3" t="str">
        <f>"41M"</f>
        <v>41M</v>
      </c>
      <c r="B132" s="4" t="s">
        <v>133</v>
      </c>
      <c r="C132" s="12">
        <v>75575</v>
      </c>
    </row>
    <row r="133" spans="1:3" x14ac:dyDescent="0.2">
      <c r="A133" s="3" t="str">
        <f>"33A"</f>
        <v>33A</v>
      </c>
      <c r="B133" s="4" t="s">
        <v>134</v>
      </c>
      <c r="C133" s="12">
        <v>239000</v>
      </c>
    </row>
    <row r="134" spans="1:3" x14ac:dyDescent="0.2">
      <c r="A134" s="3" t="str">
        <f>"660"</f>
        <v>660</v>
      </c>
      <c r="B134" s="4" t="s">
        <v>135</v>
      </c>
      <c r="C134" s="12">
        <v>44000</v>
      </c>
    </row>
    <row r="135" spans="1:3" x14ac:dyDescent="0.2">
      <c r="A135" s="3" t="str">
        <f>"70A"</f>
        <v>70A</v>
      </c>
      <c r="B135" s="4" t="s">
        <v>136</v>
      </c>
      <c r="C135" s="12">
        <v>61750</v>
      </c>
    </row>
    <row r="136" spans="1:3" x14ac:dyDescent="0.2">
      <c r="A136" s="3" t="str">
        <f>"670"</f>
        <v>670</v>
      </c>
      <c r="B136" s="4" t="s">
        <v>137</v>
      </c>
      <c r="C136" s="12">
        <v>750530</v>
      </c>
    </row>
    <row r="137" spans="1:3" x14ac:dyDescent="0.2">
      <c r="A137" s="3" t="str">
        <f>"680"</f>
        <v>680</v>
      </c>
      <c r="B137" s="4" t="s">
        <v>138</v>
      </c>
      <c r="C137" s="12">
        <v>513160</v>
      </c>
    </row>
    <row r="138" spans="1:3" x14ac:dyDescent="0.2">
      <c r="A138" s="3" t="str">
        <f>"39B"</f>
        <v>39B</v>
      </c>
      <c r="B138" s="4" t="s">
        <v>139</v>
      </c>
      <c r="C138" s="12">
        <v>76666</v>
      </c>
    </row>
    <row r="139" spans="1:3" x14ac:dyDescent="0.2">
      <c r="A139" s="3" t="str">
        <f>"690"</f>
        <v>690</v>
      </c>
      <c r="B139" s="4" t="s">
        <v>140</v>
      </c>
      <c r="C139" s="12">
        <v>152000</v>
      </c>
    </row>
    <row r="140" spans="1:3" x14ac:dyDescent="0.2">
      <c r="A140" s="3" t="str">
        <f>"710"</f>
        <v>710</v>
      </c>
      <c r="B140" s="4" t="s">
        <v>141</v>
      </c>
      <c r="C140" s="12">
        <v>248634</v>
      </c>
    </row>
    <row r="141" spans="1:3" x14ac:dyDescent="0.2">
      <c r="A141" s="3" t="str">
        <f>"720"</f>
        <v>720</v>
      </c>
      <c r="B141" s="4" t="s">
        <v>142</v>
      </c>
      <c r="C141" s="12">
        <v>111000</v>
      </c>
    </row>
    <row r="142" spans="1:3" x14ac:dyDescent="0.2">
      <c r="A142" s="3" t="str">
        <f>"730"</f>
        <v>730</v>
      </c>
      <c r="B142" s="4" t="s">
        <v>143</v>
      </c>
      <c r="C142" s="12">
        <v>474000</v>
      </c>
    </row>
    <row r="143" spans="1:3" x14ac:dyDescent="0.2">
      <c r="A143" s="3" t="str">
        <f>"36B"</f>
        <v>36B</v>
      </c>
      <c r="B143" s="4" t="s">
        <v>144</v>
      </c>
      <c r="C143" s="12">
        <v>44000</v>
      </c>
    </row>
    <row r="144" spans="1:3" x14ac:dyDescent="0.2">
      <c r="A144" s="3" t="str">
        <f>"49E"</f>
        <v>49E</v>
      </c>
      <c r="B144" s="4" t="s">
        <v>145</v>
      </c>
      <c r="C144" s="12">
        <v>103397</v>
      </c>
    </row>
    <row r="145" spans="1:3" x14ac:dyDescent="0.2">
      <c r="A145" s="3" t="str">
        <f>"93N"</f>
        <v>93N</v>
      </c>
      <c r="B145" s="4" t="s">
        <v>146</v>
      </c>
      <c r="C145" s="12">
        <v>92666</v>
      </c>
    </row>
    <row r="146" spans="1:3" x14ac:dyDescent="0.2">
      <c r="A146" s="3" t="str">
        <f>"23A"</f>
        <v>23A</v>
      </c>
      <c r="B146" s="4" t="s">
        <v>147</v>
      </c>
      <c r="C146" s="12">
        <v>36666</v>
      </c>
    </row>
    <row r="147" spans="1:3" x14ac:dyDescent="0.2">
      <c r="A147" s="3" t="str">
        <f>"740"</f>
        <v>740</v>
      </c>
      <c r="B147" s="4" t="s">
        <v>148</v>
      </c>
      <c r="C147" s="12">
        <v>1067900</v>
      </c>
    </row>
    <row r="148" spans="1:3" x14ac:dyDescent="0.2">
      <c r="A148" s="3" t="str">
        <f>"750"</f>
        <v>750</v>
      </c>
      <c r="B148" s="4" t="s">
        <v>149</v>
      </c>
      <c r="C148" s="12">
        <v>324580</v>
      </c>
    </row>
    <row r="149" spans="1:3" x14ac:dyDescent="0.2">
      <c r="A149" s="3" t="str">
        <f>"780"</f>
        <v>780</v>
      </c>
      <c r="B149" s="4" t="s">
        <v>150</v>
      </c>
      <c r="C149" s="12">
        <v>1048000</v>
      </c>
    </row>
    <row r="150" spans="1:3" x14ac:dyDescent="0.2">
      <c r="A150" s="3" t="str">
        <f>"760"</f>
        <v>760</v>
      </c>
      <c r="B150" s="4" t="s">
        <v>151</v>
      </c>
      <c r="C150" s="12">
        <v>176000</v>
      </c>
    </row>
    <row r="151" spans="1:3" x14ac:dyDescent="0.2">
      <c r="A151" s="3" t="str">
        <f>"41Q"</f>
        <v>41Q</v>
      </c>
      <c r="B151" s="4" t="s">
        <v>152</v>
      </c>
      <c r="C151" s="12">
        <v>105000</v>
      </c>
    </row>
    <row r="152" spans="1:3" x14ac:dyDescent="0.2">
      <c r="A152" s="3" t="str">
        <f>"770"</f>
        <v>770</v>
      </c>
      <c r="B152" s="4" t="s">
        <v>153</v>
      </c>
      <c r="C152" s="12">
        <v>1454656</v>
      </c>
    </row>
    <row r="153" spans="1:3" x14ac:dyDescent="0.2">
      <c r="A153" s="3" t="str">
        <f>"36F"</f>
        <v>36F</v>
      </c>
      <c r="B153" s="4" t="s">
        <v>154</v>
      </c>
      <c r="C153" s="12">
        <v>36666</v>
      </c>
    </row>
    <row r="154" spans="1:3" x14ac:dyDescent="0.2">
      <c r="A154" s="3" t="str">
        <f>"421"</f>
        <v>421</v>
      </c>
      <c r="B154" s="4" t="s">
        <v>155</v>
      </c>
      <c r="C154" s="12">
        <v>132000</v>
      </c>
    </row>
    <row r="155" spans="1:3" x14ac:dyDescent="0.2">
      <c r="A155" s="3" t="str">
        <f>"790"</f>
        <v>790</v>
      </c>
      <c r="B155" s="4" t="s">
        <v>156</v>
      </c>
      <c r="C155" s="12">
        <v>1187878</v>
      </c>
    </row>
    <row r="156" spans="1:3" x14ac:dyDescent="0.2">
      <c r="A156" s="3" t="str">
        <f>"800"</f>
        <v>800</v>
      </c>
      <c r="B156" s="4" t="s">
        <v>157</v>
      </c>
      <c r="C156" s="12">
        <v>1579255</v>
      </c>
    </row>
    <row r="157" spans="1:3" x14ac:dyDescent="0.2">
      <c r="A157" s="3" t="str">
        <f>"73B"</f>
        <v>73B</v>
      </c>
      <c r="B157" s="4" t="s">
        <v>158</v>
      </c>
      <c r="C157" s="12">
        <v>36666</v>
      </c>
    </row>
    <row r="158" spans="1:3" x14ac:dyDescent="0.2">
      <c r="A158" s="3">
        <v>810</v>
      </c>
      <c r="B158" s="4" t="s">
        <v>159</v>
      </c>
      <c r="C158" s="12">
        <v>581500</v>
      </c>
    </row>
    <row r="159" spans="1:3" x14ac:dyDescent="0.2">
      <c r="A159" s="3" t="str">
        <f>"820"</f>
        <v>820</v>
      </c>
      <c r="B159" s="4" t="s">
        <v>160</v>
      </c>
      <c r="C159" s="12">
        <v>827000</v>
      </c>
    </row>
    <row r="160" spans="1:3" x14ac:dyDescent="0.2">
      <c r="A160" s="3" t="str">
        <f>"63B"</f>
        <v>63B</v>
      </c>
      <c r="B160" s="4" t="s">
        <v>161</v>
      </c>
      <c r="C160" s="12">
        <v>33333</v>
      </c>
    </row>
    <row r="161" spans="1:3" x14ac:dyDescent="0.2">
      <c r="A161" s="3" t="str">
        <f>"830"</f>
        <v>830</v>
      </c>
      <c r="B161" s="4" t="s">
        <v>162</v>
      </c>
      <c r="C161" s="12">
        <v>163000</v>
      </c>
    </row>
    <row r="162" spans="1:3" x14ac:dyDescent="0.2">
      <c r="A162" s="3" t="str">
        <f>"44A"</f>
        <v>44A</v>
      </c>
      <c r="B162" s="4" t="s">
        <v>163</v>
      </c>
      <c r="C162" s="12">
        <v>52726</v>
      </c>
    </row>
    <row r="163" spans="1:3" x14ac:dyDescent="0.2">
      <c r="A163" s="3" t="str">
        <f>"62J"</f>
        <v>62J</v>
      </c>
      <c r="B163" s="4" t="s">
        <v>164</v>
      </c>
      <c r="C163" s="12">
        <v>36666</v>
      </c>
    </row>
    <row r="164" spans="1:3" x14ac:dyDescent="0.2">
      <c r="A164" s="3" t="str">
        <f>"840"</f>
        <v>840</v>
      </c>
      <c r="B164" s="4" t="s">
        <v>165</v>
      </c>
      <c r="C164" s="12">
        <v>457326</v>
      </c>
    </row>
    <row r="165" spans="1:3" x14ac:dyDescent="0.2">
      <c r="A165" s="3" t="str">
        <f>"850"</f>
        <v>850</v>
      </c>
      <c r="B165" s="4" t="s">
        <v>166</v>
      </c>
      <c r="C165" s="12">
        <v>1611000</v>
      </c>
    </row>
    <row r="166" spans="1:3" x14ac:dyDescent="0.2">
      <c r="A166" s="3" t="str">
        <f>"50A"</f>
        <v>50A</v>
      </c>
      <c r="B166" s="4" t="s">
        <v>167</v>
      </c>
      <c r="C166" s="12">
        <v>65959</v>
      </c>
    </row>
    <row r="167" spans="1:3" x14ac:dyDescent="0.2">
      <c r="A167" s="3" t="str">
        <f>"860"</f>
        <v>860</v>
      </c>
      <c r="B167" s="4" t="s">
        <v>168</v>
      </c>
      <c r="C167" s="12">
        <v>327171</v>
      </c>
    </row>
    <row r="168" spans="1:3" x14ac:dyDescent="0.2">
      <c r="A168" s="3" t="str">
        <f>"870"</f>
        <v>870</v>
      </c>
      <c r="B168" s="4" t="s">
        <v>169</v>
      </c>
      <c r="C168" s="12">
        <v>349731</v>
      </c>
    </row>
    <row r="169" spans="1:3" x14ac:dyDescent="0.2">
      <c r="A169" s="3" t="str">
        <f>"62L"</f>
        <v>62L</v>
      </c>
      <c r="B169" s="4" t="s">
        <v>170</v>
      </c>
      <c r="C169" s="12">
        <v>110336</v>
      </c>
    </row>
    <row r="170" spans="1:3" x14ac:dyDescent="0.2">
      <c r="A170" s="3" t="str">
        <f>"63A"</f>
        <v>63A</v>
      </c>
      <c r="B170" s="4" t="s">
        <v>171</v>
      </c>
      <c r="C170" s="12">
        <v>7772</v>
      </c>
    </row>
    <row r="171" spans="1:3" x14ac:dyDescent="0.2">
      <c r="A171" s="3" t="str">
        <f>"68C"</f>
        <v>68C</v>
      </c>
      <c r="B171" s="4" t="s">
        <v>172</v>
      </c>
      <c r="C171" s="12">
        <v>190050</v>
      </c>
    </row>
    <row r="172" spans="1:3" x14ac:dyDescent="0.2">
      <c r="A172" s="3" t="str">
        <f>"92B"</f>
        <v>92B</v>
      </c>
      <c r="B172" s="4" t="s">
        <v>173</v>
      </c>
      <c r="C172" s="12">
        <v>42895</v>
      </c>
    </row>
    <row r="173" spans="1:3" x14ac:dyDescent="0.2">
      <c r="A173" s="3" t="str">
        <f>"11D"</f>
        <v>11D</v>
      </c>
      <c r="B173" s="4" t="s">
        <v>174</v>
      </c>
      <c r="C173" s="12">
        <v>61875</v>
      </c>
    </row>
    <row r="174" spans="1:3" x14ac:dyDescent="0.2">
      <c r="A174" s="3" t="str">
        <f>"45A"</f>
        <v>45A</v>
      </c>
      <c r="B174" s="4" t="s">
        <v>175</v>
      </c>
      <c r="C174" s="12">
        <v>21257</v>
      </c>
    </row>
    <row r="175" spans="1:3" x14ac:dyDescent="0.2">
      <c r="A175" s="3" t="str">
        <f>"12A"</f>
        <v>12A</v>
      </c>
      <c r="B175" s="4" t="s">
        <v>176</v>
      </c>
      <c r="C175" s="12">
        <v>237346</v>
      </c>
    </row>
    <row r="176" spans="1:3" x14ac:dyDescent="0.2">
      <c r="A176" s="3" t="str">
        <f>"24B"</f>
        <v>24B</v>
      </c>
      <c r="B176" s="4" t="s">
        <v>177</v>
      </c>
      <c r="C176" s="12">
        <v>60000</v>
      </c>
    </row>
    <row r="177" spans="1:3" x14ac:dyDescent="0.2">
      <c r="A177" s="3" t="str">
        <f>"81A"</f>
        <v>81A</v>
      </c>
      <c r="B177" s="4" t="s">
        <v>178</v>
      </c>
      <c r="C177" s="12">
        <v>250150</v>
      </c>
    </row>
    <row r="178" spans="1:3" x14ac:dyDescent="0.2">
      <c r="A178" s="3" t="str">
        <f>"292"</f>
        <v>292</v>
      </c>
      <c r="B178" s="4" t="s">
        <v>179</v>
      </c>
      <c r="C178" s="12">
        <v>44000</v>
      </c>
    </row>
    <row r="179" spans="1:3" x14ac:dyDescent="0.2">
      <c r="A179" s="3" t="str">
        <f>"62A"</f>
        <v>62A</v>
      </c>
      <c r="B179" s="4" t="s">
        <v>180</v>
      </c>
      <c r="C179" s="12">
        <v>44000</v>
      </c>
    </row>
    <row r="180" spans="1:3" x14ac:dyDescent="0.2">
      <c r="A180" s="3" t="str">
        <f>"880"</f>
        <v>880</v>
      </c>
      <c r="B180" s="4" t="s">
        <v>181</v>
      </c>
      <c r="C180" s="12">
        <v>29862</v>
      </c>
    </row>
    <row r="181" spans="1:3" x14ac:dyDescent="0.2">
      <c r="A181" s="3" t="str">
        <f>"890"</f>
        <v>890</v>
      </c>
      <c r="B181" s="4" t="s">
        <v>182</v>
      </c>
      <c r="C181" s="12">
        <v>410599</v>
      </c>
    </row>
    <row r="182" spans="1:3" x14ac:dyDescent="0.2">
      <c r="A182" s="3" t="str">
        <f>"90A"</f>
        <v>90A</v>
      </c>
      <c r="B182" s="4" t="s">
        <v>183</v>
      </c>
      <c r="C182" s="12">
        <v>36666</v>
      </c>
    </row>
    <row r="183" spans="1:3" x14ac:dyDescent="0.2">
      <c r="A183" s="3" t="str">
        <f>"900"</f>
        <v>900</v>
      </c>
      <c r="B183" s="4" t="s">
        <v>184</v>
      </c>
      <c r="C183" s="12">
        <v>669856</v>
      </c>
    </row>
    <row r="184" spans="1:3" x14ac:dyDescent="0.2">
      <c r="A184" s="3" t="str">
        <f>"61K"</f>
        <v>61K</v>
      </c>
      <c r="B184" s="4" t="s">
        <v>185</v>
      </c>
      <c r="C184" s="12">
        <v>41066</v>
      </c>
    </row>
    <row r="185" spans="1:3" x14ac:dyDescent="0.2">
      <c r="A185" s="3" t="str">
        <f>"76A"</f>
        <v>76A</v>
      </c>
      <c r="B185" s="4" t="s">
        <v>186</v>
      </c>
      <c r="C185" s="12">
        <v>69678</v>
      </c>
    </row>
    <row r="186" spans="1:3" x14ac:dyDescent="0.2">
      <c r="A186" s="3" t="str">
        <f>"910"</f>
        <v>910</v>
      </c>
      <c r="B186" s="4" t="s">
        <v>187</v>
      </c>
      <c r="C186" s="12">
        <v>841270</v>
      </c>
    </row>
    <row r="187" spans="1:3" x14ac:dyDescent="0.2">
      <c r="A187" s="3" t="str">
        <f>"32L"</f>
        <v>32L</v>
      </c>
      <c r="B187" s="4" t="s">
        <v>188</v>
      </c>
      <c r="C187" s="12">
        <v>141666</v>
      </c>
    </row>
    <row r="188" spans="1:3" x14ac:dyDescent="0.2">
      <c r="A188" s="3" t="str">
        <f>"920"</f>
        <v>920</v>
      </c>
      <c r="B188" s="4" t="s">
        <v>189</v>
      </c>
      <c r="C188" s="12">
        <v>659867</v>
      </c>
    </row>
    <row r="189" spans="1:3" x14ac:dyDescent="0.2">
      <c r="A189" s="3" t="str">
        <f>"35C"</f>
        <v>35C</v>
      </c>
      <c r="B189" s="4" t="s">
        <v>190</v>
      </c>
      <c r="C189" s="12">
        <v>294000</v>
      </c>
    </row>
    <row r="190" spans="1:3" x14ac:dyDescent="0.2">
      <c r="A190" s="3" t="str">
        <f>"930"</f>
        <v>930</v>
      </c>
      <c r="B190" s="4" t="s">
        <v>191</v>
      </c>
      <c r="C190" s="12">
        <v>30025</v>
      </c>
    </row>
    <row r="191" spans="1:3" x14ac:dyDescent="0.2">
      <c r="A191" s="3" t="str">
        <f>"940"</f>
        <v>940</v>
      </c>
      <c r="B191" s="4" t="s">
        <v>192</v>
      </c>
      <c r="C191" s="12">
        <v>70500</v>
      </c>
    </row>
    <row r="192" spans="1:3" x14ac:dyDescent="0.2">
      <c r="A192" s="3" t="str">
        <f>"950"</f>
        <v>950</v>
      </c>
      <c r="B192" s="4" t="s">
        <v>193</v>
      </c>
      <c r="C192" s="12">
        <v>144398</v>
      </c>
    </row>
    <row r="193" spans="1:3" x14ac:dyDescent="0.2">
      <c r="A193" s="3" t="str">
        <f>"960"</f>
        <v>960</v>
      </c>
      <c r="B193" s="4" t="s">
        <v>194</v>
      </c>
      <c r="C193" s="12">
        <v>984000</v>
      </c>
    </row>
    <row r="194" spans="1:3" x14ac:dyDescent="0.2">
      <c r="A194" s="3" t="str">
        <f>"422"</f>
        <v>422</v>
      </c>
      <c r="B194" s="4" t="s">
        <v>195</v>
      </c>
      <c r="C194" s="12">
        <v>198000</v>
      </c>
    </row>
    <row r="195" spans="1:3" x14ac:dyDescent="0.2">
      <c r="A195" s="3" t="str">
        <f>"241"</f>
        <v>241</v>
      </c>
      <c r="B195" s="4" t="s">
        <v>196</v>
      </c>
      <c r="C195" s="12">
        <v>202615</v>
      </c>
    </row>
    <row r="196" spans="1:3" x14ac:dyDescent="0.2">
      <c r="A196" s="3" t="str">
        <f>"970"</f>
        <v>970</v>
      </c>
      <c r="B196" s="4" t="s">
        <v>197</v>
      </c>
      <c r="C196" s="12">
        <v>394500</v>
      </c>
    </row>
    <row r="197" spans="1:3" x14ac:dyDescent="0.2">
      <c r="A197" s="3" t="str">
        <f>"19C"</f>
        <v>19C</v>
      </c>
      <c r="B197" s="4" t="s">
        <v>198</v>
      </c>
      <c r="C197" s="12">
        <v>36666</v>
      </c>
    </row>
    <row r="198" spans="1:3" x14ac:dyDescent="0.2">
      <c r="A198" s="3" t="str">
        <f>"980"</f>
        <v>980</v>
      </c>
      <c r="B198" s="4" t="s">
        <v>199</v>
      </c>
      <c r="C198" s="12">
        <v>155861</v>
      </c>
    </row>
    <row r="199" spans="1:3" x14ac:dyDescent="0.2">
      <c r="A199" s="3" t="str">
        <f>"340"</f>
        <v>340</v>
      </c>
      <c r="B199" s="4" t="s">
        <v>200</v>
      </c>
      <c r="C199" s="12">
        <v>741470</v>
      </c>
    </row>
    <row r="200" spans="1:3" x14ac:dyDescent="0.2">
      <c r="A200" s="3" t="str">
        <f>"990"</f>
        <v>990</v>
      </c>
      <c r="B200" s="4" t="s">
        <v>201</v>
      </c>
      <c r="C200" s="12">
        <v>581216</v>
      </c>
    </row>
    <row r="201" spans="1:3" x14ac:dyDescent="0.2">
      <c r="A201" s="3" t="str">
        <f>"995"</f>
        <v>995</v>
      </c>
      <c r="B201" s="4" t="s">
        <v>202</v>
      </c>
      <c r="C201" s="12">
        <v>487171</v>
      </c>
    </row>
    <row r="203" spans="1:3" x14ac:dyDescent="0.2">
      <c r="A203" s="3"/>
      <c r="B203" s="7" t="s">
        <v>203</v>
      </c>
      <c r="C203" s="13">
        <f>SUM(C2:C202)</f>
        <v>74090302</v>
      </c>
    </row>
    <row r="204" spans="1:3" x14ac:dyDescent="0.2">
      <c r="A204" s="8"/>
      <c r="B204" s="9"/>
      <c r="C204" s="11"/>
    </row>
    <row r="206" spans="1:3" x14ac:dyDescent="0.2">
      <c r="B206" s="10"/>
      <c r="C206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Everett</dc:creator>
  <cp:lastModifiedBy>Microsoft Office User</cp:lastModifiedBy>
  <dcterms:created xsi:type="dcterms:W3CDTF">2022-10-31T16:55:32Z</dcterms:created>
  <dcterms:modified xsi:type="dcterms:W3CDTF">2022-10-31T17:53:26Z</dcterms:modified>
</cp:coreProperties>
</file>