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ornfest\Documents\MyFiles\property tax info\"/>
    </mc:Choice>
  </mc:AlternateContent>
  <xr:revisionPtr revIDLastSave="0" documentId="13_ncr:1_{01BB0E03-4CEB-40F8-9671-2F6CB8C923EF}" xr6:coauthVersionLast="47" xr6:coauthVersionMax="47" xr10:uidLastSave="{00000000-0000-0000-0000-000000000000}"/>
  <bookViews>
    <workbookView xWindow="28680" yWindow="-120" windowWidth="29040" windowHeight="15840" activeTab="1" xr2:uid="{18E94C63-E7EA-49EC-8D14-87669A26FD8B}"/>
  </bookViews>
  <sheets>
    <sheet name="Savings" sheetId="1" r:id="rId1"/>
    <sheet name="Tax Before-Af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2" i="2"/>
  <c r="C3" i="2"/>
  <c r="C5" i="2"/>
  <c r="C9" i="2"/>
  <c r="C11" i="2"/>
  <c r="C13" i="2"/>
  <c r="C17" i="2"/>
  <c r="C19" i="2"/>
  <c r="C21" i="2"/>
  <c r="C25" i="2"/>
  <c r="C27" i="2"/>
  <c r="C29" i="2"/>
  <c r="C33" i="2"/>
  <c r="C35" i="2"/>
  <c r="C37" i="2"/>
  <c r="C41" i="2"/>
  <c r="C43" i="2"/>
  <c r="C45" i="2"/>
  <c r="B46" i="2"/>
  <c r="D3" i="2"/>
  <c r="E3" i="2"/>
  <c r="F3" i="2"/>
  <c r="G3" i="2"/>
  <c r="D4" i="2"/>
  <c r="E4" i="2"/>
  <c r="C4" i="2" s="1"/>
  <c r="F4" i="2"/>
  <c r="I4" i="2" s="1"/>
  <c r="G4" i="2"/>
  <c r="D5" i="2"/>
  <c r="E5" i="2"/>
  <c r="F5" i="2"/>
  <c r="I5" i="2" s="1"/>
  <c r="G5" i="2"/>
  <c r="D6" i="2"/>
  <c r="E6" i="2"/>
  <c r="C6" i="2" s="1"/>
  <c r="F6" i="2"/>
  <c r="I6" i="2" s="1"/>
  <c r="G6" i="2"/>
  <c r="D7" i="2"/>
  <c r="E7" i="2"/>
  <c r="C7" i="2" s="1"/>
  <c r="F7" i="2"/>
  <c r="I7" i="2" s="1"/>
  <c r="G7" i="2"/>
  <c r="D8" i="2"/>
  <c r="E8" i="2"/>
  <c r="C8" i="2" s="1"/>
  <c r="F8" i="2"/>
  <c r="I8" i="2" s="1"/>
  <c r="G8" i="2"/>
  <c r="D9" i="2"/>
  <c r="E9" i="2"/>
  <c r="F9" i="2"/>
  <c r="I9" i="2" s="1"/>
  <c r="G9" i="2"/>
  <c r="D10" i="2"/>
  <c r="E10" i="2"/>
  <c r="C10" i="2" s="1"/>
  <c r="F10" i="2"/>
  <c r="I10" i="2" s="1"/>
  <c r="G10" i="2"/>
  <c r="D11" i="2"/>
  <c r="E11" i="2"/>
  <c r="F11" i="2"/>
  <c r="I11" i="2" s="1"/>
  <c r="G11" i="2"/>
  <c r="D12" i="2"/>
  <c r="E12" i="2"/>
  <c r="C12" i="2" s="1"/>
  <c r="F12" i="2"/>
  <c r="I12" i="2" s="1"/>
  <c r="G12" i="2"/>
  <c r="D13" i="2"/>
  <c r="E13" i="2"/>
  <c r="F13" i="2"/>
  <c r="I13" i="2" s="1"/>
  <c r="G13" i="2"/>
  <c r="D14" i="2"/>
  <c r="E14" i="2"/>
  <c r="C14" i="2" s="1"/>
  <c r="F14" i="2"/>
  <c r="I14" i="2" s="1"/>
  <c r="G14" i="2"/>
  <c r="D15" i="2"/>
  <c r="E15" i="2"/>
  <c r="C15" i="2" s="1"/>
  <c r="F15" i="2"/>
  <c r="I15" i="2" s="1"/>
  <c r="G15" i="2"/>
  <c r="D16" i="2"/>
  <c r="E16" i="2"/>
  <c r="C16" i="2" s="1"/>
  <c r="F16" i="2"/>
  <c r="I16" i="2" s="1"/>
  <c r="G16" i="2"/>
  <c r="D17" i="2"/>
  <c r="E17" i="2"/>
  <c r="F17" i="2"/>
  <c r="I17" i="2" s="1"/>
  <c r="G17" i="2"/>
  <c r="D18" i="2"/>
  <c r="E18" i="2"/>
  <c r="C18" i="2" s="1"/>
  <c r="F18" i="2"/>
  <c r="I18" i="2" s="1"/>
  <c r="G18" i="2"/>
  <c r="D19" i="2"/>
  <c r="E19" i="2"/>
  <c r="F19" i="2"/>
  <c r="I19" i="2" s="1"/>
  <c r="G19" i="2"/>
  <c r="D20" i="2"/>
  <c r="E20" i="2"/>
  <c r="C20" i="2" s="1"/>
  <c r="F20" i="2"/>
  <c r="I20" i="2" s="1"/>
  <c r="G20" i="2"/>
  <c r="D21" i="2"/>
  <c r="E21" i="2"/>
  <c r="F21" i="2"/>
  <c r="I21" i="2" s="1"/>
  <c r="G21" i="2"/>
  <c r="D22" i="2"/>
  <c r="E22" i="2"/>
  <c r="C22" i="2" s="1"/>
  <c r="F22" i="2"/>
  <c r="I22" i="2" s="1"/>
  <c r="G22" i="2"/>
  <c r="D23" i="2"/>
  <c r="E23" i="2"/>
  <c r="C23" i="2" s="1"/>
  <c r="F23" i="2"/>
  <c r="I23" i="2" s="1"/>
  <c r="G23" i="2"/>
  <c r="D24" i="2"/>
  <c r="E24" i="2"/>
  <c r="C24" i="2" s="1"/>
  <c r="F24" i="2"/>
  <c r="I24" i="2" s="1"/>
  <c r="G24" i="2"/>
  <c r="D25" i="2"/>
  <c r="E25" i="2"/>
  <c r="F25" i="2"/>
  <c r="I25" i="2" s="1"/>
  <c r="G25" i="2"/>
  <c r="D26" i="2"/>
  <c r="E26" i="2"/>
  <c r="C26" i="2" s="1"/>
  <c r="F26" i="2"/>
  <c r="I26" i="2" s="1"/>
  <c r="G26" i="2"/>
  <c r="D27" i="2"/>
  <c r="E27" i="2"/>
  <c r="F27" i="2"/>
  <c r="I27" i="2" s="1"/>
  <c r="G27" i="2"/>
  <c r="D28" i="2"/>
  <c r="E28" i="2"/>
  <c r="C28" i="2" s="1"/>
  <c r="F28" i="2"/>
  <c r="I28" i="2" s="1"/>
  <c r="G28" i="2"/>
  <c r="D29" i="2"/>
  <c r="E29" i="2"/>
  <c r="F29" i="2"/>
  <c r="I29" i="2" s="1"/>
  <c r="G29" i="2"/>
  <c r="D30" i="2"/>
  <c r="E30" i="2"/>
  <c r="C30" i="2" s="1"/>
  <c r="F30" i="2"/>
  <c r="I30" i="2" s="1"/>
  <c r="G30" i="2"/>
  <c r="D31" i="2"/>
  <c r="E31" i="2"/>
  <c r="C31" i="2" s="1"/>
  <c r="F31" i="2"/>
  <c r="I31" i="2" s="1"/>
  <c r="G31" i="2"/>
  <c r="D32" i="2"/>
  <c r="E32" i="2"/>
  <c r="C32" i="2" s="1"/>
  <c r="F32" i="2"/>
  <c r="I32" i="2" s="1"/>
  <c r="G32" i="2"/>
  <c r="D33" i="2"/>
  <c r="E33" i="2"/>
  <c r="F33" i="2"/>
  <c r="I33" i="2" s="1"/>
  <c r="G33" i="2"/>
  <c r="D34" i="2"/>
  <c r="E34" i="2"/>
  <c r="C34" i="2" s="1"/>
  <c r="F34" i="2"/>
  <c r="I34" i="2" s="1"/>
  <c r="G34" i="2"/>
  <c r="D35" i="2"/>
  <c r="E35" i="2"/>
  <c r="F35" i="2"/>
  <c r="I35" i="2" s="1"/>
  <c r="G35" i="2"/>
  <c r="D36" i="2"/>
  <c r="E36" i="2"/>
  <c r="C36" i="2" s="1"/>
  <c r="F36" i="2"/>
  <c r="I36" i="2" s="1"/>
  <c r="G36" i="2"/>
  <c r="D37" i="2"/>
  <c r="E37" i="2"/>
  <c r="F37" i="2"/>
  <c r="I37" i="2" s="1"/>
  <c r="G37" i="2"/>
  <c r="D38" i="2"/>
  <c r="E38" i="2"/>
  <c r="C38" i="2" s="1"/>
  <c r="F38" i="2"/>
  <c r="I38" i="2" s="1"/>
  <c r="G38" i="2"/>
  <c r="D39" i="2"/>
  <c r="E39" i="2"/>
  <c r="C39" i="2" s="1"/>
  <c r="F39" i="2"/>
  <c r="I39" i="2" s="1"/>
  <c r="G39" i="2"/>
  <c r="D40" i="2"/>
  <c r="E40" i="2"/>
  <c r="C40" i="2" s="1"/>
  <c r="F40" i="2"/>
  <c r="I40" i="2" s="1"/>
  <c r="G40" i="2"/>
  <c r="D41" i="2"/>
  <c r="E41" i="2"/>
  <c r="F41" i="2"/>
  <c r="I41" i="2" s="1"/>
  <c r="G41" i="2"/>
  <c r="D42" i="2"/>
  <c r="E42" i="2"/>
  <c r="C42" i="2" s="1"/>
  <c r="F42" i="2"/>
  <c r="I42" i="2" s="1"/>
  <c r="G42" i="2"/>
  <c r="D43" i="2"/>
  <c r="E43" i="2"/>
  <c r="F43" i="2"/>
  <c r="I43" i="2" s="1"/>
  <c r="G43" i="2"/>
  <c r="D44" i="2"/>
  <c r="E44" i="2"/>
  <c r="C44" i="2" s="1"/>
  <c r="F44" i="2"/>
  <c r="I44" i="2" s="1"/>
  <c r="G44" i="2"/>
  <c r="D45" i="2"/>
  <c r="E45" i="2"/>
  <c r="F45" i="2"/>
  <c r="I45" i="2" s="1"/>
  <c r="G45" i="2"/>
  <c r="E2" i="2"/>
  <c r="E46" i="2" s="1"/>
  <c r="F2" i="2"/>
  <c r="I2" i="2" s="1"/>
  <c r="G2" i="2"/>
  <c r="D2" i="2"/>
  <c r="C2" i="2" l="1"/>
  <c r="C46" i="2" s="1"/>
  <c r="F46" i="2"/>
  <c r="I3" i="2"/>
  <c r="I46" i="2" s="1"/>
  <c r="D46" i="2"/>
  <c r="G46" i="2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C46" i="1"/>
  <c r="B46" i="1"/>
  <c r="D46" i="1"/>
  <c r="E46" i="1" l="1"/>
</calcChain>
</file>

<file path=xl/sharedStrings.xml><?xml version="1.0" encoding="utf-8"?>
<sst xmlns="http://schemas.openxmlformats.org/spreadsheetml/2006/main" count="109" uniqueCount="60">
  <si>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</si>
  <si>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</si>
  <si>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</si>
  <si>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</si>
  <si>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</si>
  <si>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</si>
  <si>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</si>
  <si>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</si>
  <si>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</si>
  <si>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</si>
  <si>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</si>
  <si>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</si>
  <si>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</si>
  <si>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</si>
  <si>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</si>
  <si>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</si>
  <si>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</si>
  <si>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</si>
  <si>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</si>
  <si>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</si>
  <si>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</si>
  <si>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</si>
  <si>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</si>
  <si>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</si>
  <si>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</si>
  <si>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</si>
  <si>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</si>
  <si>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</si>
  <si>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</si>
  <si>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</si>
  <si>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</si>
  <si>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</si>
  <si>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</si>
  <si>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</si>
  <si>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</si>
  <si>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</si>
  <si>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</si>
  <si>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</si>
  <si>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</si>
  <si>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</si>
  <si>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</si>
  <si>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</si>
  <si>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</si>
  <si>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</si>
  <si>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</si>
  <si>
    <t>County:</t>
  </si>
  <si>
    <t>SDFF Levy Reductions:</t>
  </si>
  <si>
    <t>Total Tax Savings:</t>
  </si>
  <si>
    <t>Homeowner's Tax Relief:</t>
  </si>
  <si>
    <t>Additional Tax Relief:</t>
  </si>
  <si>
    <t>Property Tax Levied:</t>
  </si>
  <si>
    <t>Property Tax Before Tax Relief:</t>
  </si>
  <si>
    <t>Property Tax After Tax Relief:</t>
  </si>
  <si>
    <t>Total Tax Relief:</t>
  </si>
  <si>
    <t>% Savings</t>
  </si>
  <si>
    <t>SDFF is the school district facilities fund tax relief.  Only the portion actually dedicated to tax relief is shown.</t>
  </si>
  <si>
    <t xml:space="preserve">This chart shows what the property tax would have been had there been no tax relief and </t>
  </si>
  <si>
    <t>what the actual property tax amounts to be paid by property taxpayers are following all HB 292 relief.</t>
  </si>
  <si>
    <t>Percent savings reflect overall savings across all types of property.  Because most of the tax relief was</t>
  </si>
  <si>
    <t>given to homeowners, the percentages understate savings for homeowners and overstate savings for all other property taxpayers.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</si>
</sst>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5" fontId="0" fillId="0" borderId="0" xfId="3" applyNumberFormat="1" applyFont="1"/>
    <xf numFmtId="10" fontId="0" fillId="0" borderId="0" xfId="3" applyNumberFormat="1" applyFont="1"/>
    <xf numFmtId="166" fontId="0" fillId="0" borderId="0" xfId="2" applyNumberFormat="1" applyFont="1"/>
    <xf numFmtId="166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833E4D-B476-459C-8445-AFFE73E19E3D}" name="Table1" displayName="Table1" ref="A1:E46" totalsRowCount="1" dataDxfId="25" dataCellStyle="Comma">
  <autoFilter ref="A1:E45" xr:uid="{7E833E4D-B476-459C-8445-AFFE73E19E3D}"/>
  <tableColumns count="5">
    <tableColumn id="1" xr3:uid="{ECF448A1-23FF-4692-9B33-11AF57E74FD2}" name="County:" totalsRowLabel="Total"/>
    <tableColumn id="3" xr3:uid="{1846ADF8-2039-4747-ACDF-D9150881EA21}" name="Homeowner's Tax Relief:" totalsRowFunction="sum" dataDxfId="24" totalsRowDxfId="23" dataCellStyle="Currency"/>
    <tableColumn id="4" xr3:uid="{A0523B66-A747-415D-B6BD-69C4E38868DD}" name="SDFF Levy Reductions:" totalsRowFunction="sum" dataDxfId="22" totalsRowDxfId="21" dataCellStyle="Currency"/>
    <tableColumn id="2" xr3:uid="{3156F399-2CF9-4062-AF93-823ACCD8989B}" name="Additional Tax Relief:" totalsRowFunction="sum" dataDxfId="20" totalsRowDxfId="19" dataCellStyle="Currency"/>
    <tableColumn id="5" xr3:uid="{A04E5325-7988-4C5C-B8B9-0850D5258F2D}" name="Total Tax Savings:" totalsRowFunction="sum" dataDxfId="18" totalsRowDxfId="17" dataCellStyle="Currency">
      <calculatedColumnFormula>SUM(Table1[[#This Row],[Homeowner''s Tax Relief:]:[Additional Tax Relief:]])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6105D4-8FD0-495A-8FC9-6BFE75B6D9B3}" name="Table2" displayName="Table2" ref="A1:I46" totalsRowCount="1" dataDxfId="16" dataCellStyle="Currency">
  <autoFilter ref="A1:I45" xr:uid="{B96105D4-8FD0-495A-8FC9-6BFE75B6D9B3}"/>
  <tableColumns count="9">
    <tableColumn id="1" xr3:uid="{B51EF139-98F5-43D0-8F4D-0BF448083D83}" name="County:" totalsRowLabel="Total"/>
    <tableColumn id="2" xr3:uid="{A0D12C94-8D76-4F4A-A1FA-CCEEC8155E32}" name="Property Tax Levied:" totalsRowFunction="sum" dataDxfId="15" totalsRowDxfId="14" dataCellStyle="Currency"/>
    <tableColumn id="7" xr3:uid="{08625961-ECA8-42AD-81FD-DC8151329CFD}" name="Property Tax Before Tax Relief:" totalsRowFunction="sum" dataDxfId="13" totalsRowDxfId="12" dataCellStyle="Currency">
      <calculatedColumnFormula>Table2[[#This Row],[Property Tax Levied:]]+Table2[[#This Row],[SDFF Levy Reductions:]]</calculatedColumnFormula>
    </tableColumn>
    <tableColumn id="3" xr3:uid="{DFF0DB73-3792-4F56-98D2-9937A81299BF}" name="Homeowner's Tax Relief:" totalsRowFunction="sum" dataDxfId="11" totalsRowDxfId="10" dataCellStyle="Currency">
      <calculatedColumnFormula>Table1[[#This Row],[Homeowner''s Tax Relief:]]</calculatedColumnFormula>
    </tableColumn>
    <tableColumn id="4" xr3:uid="{D75A441C-E77C-4BCC-8DB0-6D474FF2861E}" name="SDFF Levy Reductions:" totalsRowFunction="sum" dataDxfId="9" totalsRowDxfId="8" dataCellStyle="Currency">
      <calculatedColumnFormula>Table1[[#This Row],[SDFF Levy Reductions:]]</calculatedColumnFormula>
    </tableColumn>
    <tableColumn id="5" xr3:uid="{835A3D6B-BB39-45F2-99A0-D959403A3F02}" name="Additional Tax Relief:" totalsRowFunction="sum" dataDxfId="7" totalsRowDxfId="6" dataCellStyle="Currency">
      <calculatedColumnFormula>Table1[[#This Row],[Additional Tax Relief:]]</calculatedColumnFormula>
    </tableColumn>
    <tableColumn id="6" xr3:uid="{D34F384A-5C5E-4BAA-918A-FF2706E8D287}" name="Total Tax Relief:" totalsRowFunction="sum" dataDxfId="5" totalsRowDxfId="4" dataCellStyle="Currency">
      <calculatedColumnFormula>Table1[[#This Row],[Total Tax Savings:]]</calculatedColumnFormula>
    </tableColumn>
    <tableColumn id="9" xr3:uid="{1B677648-DFB3-4BAC-9D22-5E40720CB246}" name="% Savings" totalsRowFunction="custom" dataDxfId="3" totalsRowDxfId="2" dataCellStyle="Currency" totalsRowCellStyle="Percent">
      <calculatedColumnFormula>Table2[[#This Row],[Total Tax Relief:]]/Table2[[#This Row],[Property Tax Before Tax Relief:]]</calculatedColumnFormula>
      <totalsRowFormula>Table2[[#Totals],[Total Tax Relief:]]/Table2[[#Totals],[Property Tax Before Tax Relief:]]</totalsRowFormula>
    </tableColumn>
    <tableColumn id="8" xr3:uid="{4D2FC87C-20F3-4C89-B687-018039F9CEE8}" name="Property Tax After Tax Relief:" totalsRowFunction="sum" dataDxfId="1" totalsRowDxfId="0" dataCellStyle="Currency">
      <calculatedColumnFormula>Table2[[#This Row],[Property Tax Levied:]]-Table2[[#This Row],[Additional Tax Relief:]]-Table2[[#This Row],[Homeowner''s Tax Relief:]]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53C6-C536-432E-8DA1-02AD97938F03}">
  <sheetPr>
    <pageSetUpPr fitToPage="1"/>
  </sheetPr>
  <dimension ref="A1:F48"/>
  <sheetViews>
    <sheetView topLeftCell="A31" workbookViewId="0">
      <selection activeCell="A48" sqref="A48"/>
    </sheetView>
  </sheetViews>
  <sheetFormatPr defaultRowHeight="15" x14ac:dyDescent="0.25"/>
  <cols>
    <col min="1" max="1" width="11.5703125" bestFit="1" customWidth="1"/>
    <col min="2" max="2" width="24.140625" customWidth="1"/>
    <col min="3" max="3" width="21.140625" customWidth="1"/>
    <col min="4" max="4" width="20.7109375" customWidth="1"/>
    <col min="5" max="5" width="17.5703125" customWidth="1"/>
    <col min="6" max="6" width="22.140625" customWidth="1"/>
    <col min="7" max="7" width="18.28515625" bestFit="1" customWidth="1"/>
  </cols>
  <sheetData>
    <row r="1" spans="1:5" x14ac:dyDescent="0.25">
      <c r="A1" t="s">
        <v>45</v>
      </c>
      <c r="B1" t="s">
        <v>48</v>
      </c>
      <c r="C1" t="s">
        <v>46</v>
      </c>
      <c r="D1" t="s">
        <v>49</v>
      </c>
      <c r="E1" t="s">
        <v>47</v>
      </c>
    </row>
    <row r="2" spans="1:5" x14ac:dyDescent="0.25">
      <c r="A2" t="s">
        <v>0</v>
      </c>
      <c r="B2" s="4">
        <v>65980197.939999998</v>
      </c>
      <c r="C2" s="4">
        <v>24649038</v>
      </c>
      <c r="D2" s="4">
        <v>7973611.0199999958</v>
      </c>
      <c r="E2" s="4">
        <f>SUM(Table1[[#This Row],[Homeowner''s Tax Relief:]:[Additional Tax Relief:]])</f>
        <v>98602846.959999993</v>
      </c>
    </row>
    <row r="3" spans="1:5" x14ac:dyDescent="0.25">
      <c r="A3" t="s">
        <v>1</v>
      </c>
      <c r="B3" s="4">
        <v>309614.09999999998</v>
      </c>
      <c r="C3" s="4">
        <v>153110</v>
      </c>
      <c r="D3" s="4">
        <v>52526.080000000009</v>
      </c>
      <c r="E3" s="4">
        <f>SUM(Table1[[#This Row],[Homeowner''s Tax Relief:]:[Additional Tax Relief:]])</f>
        <v>515250.18</v>
      </c>
    </row>
    <row r="4" spans="1:5" x14ac:dyDescent="0.25">
      <c r="A4" t="s">
        <v>2</v>
      </c>
      <c r="B4" s="4">
        <v>9555469.4600000009</v>
      </c>
      <c r="C4" s="4">
        <v>5004210</v>
      </c>
      <c r="D4" s="4">
        <v>973991.64000000025</v>
      </c>
      <c r="E4" s="4">
        <f>SUM(Table1[[#This Row],[Homeowner''s Tax Relief:]:[Additional Tax Relief:]])</f>
        <v>15533671.100000001</v>
      </c>
    </row>
    <row r="5" spans="1:5" x14ac:dyDescent="0.25">
      <c r="A5" t="s">
        <v>3</v>
      </c>
      <c r="B5" s="4">
        <v>317841.26</v>
      </c>
      <c r="C5" s="4">
        <v>535916</v>
      </c>
      <c r="D5" s="4">
        <v>76186.89999999998</v>
      </c>
      <c r="E5" s="4">
        <f>SUM(Table1[[#This Row],[Homeowner''s Tax Relief:]:[Additional Tax Relief:]])</f>
        <v>929944.16</v>
      </c>
    </row>
    <row r="6" spans="1:5" x14ac:dyDescent="0.25">
      <c r="A6" t="s">
        <v>4</v>
      </c>
      <c r="B6" s="4">
        <v>530284.44000000006</v>
      </c>
      <c r="C6" s="4">
        <v>380983</v>
      </c>
      <c r="D6" s="4">
        <v>92524.720000000016</v>
      </c>
      <c r="E6" s="4">
        <f>SUM(Table1[[#This Row],[Homeowner''s Tax Relief:]:[Additional Tax Relief:]])</f>
        <v>1003792.16</v>
      </c>
    </row>
    <row r="7" spans="1:5" x14ac:dyDescent="0.25">
      <c r="A7" t="s">
        <v>5</v>
      </c>
      <c r="B7" s="4">
        <v>3584502.88</v>
      </c>
      <c r="C7" s="4">
        <v>3454384</v>
      </c>
      <c r="D7" s="4">
        <v>372176.10000000009</v>
      </c>
      <c r="E7" s="4">
        <f>SUM(Table1[[#This Row],[Homeowner''s Tax Relief:]:[Additional Tax Relief:]])</f>
        <v>7411062.9800000004</v>
      </c>
    </row>
    <row r="8" spans="1:5" x14ac:dyDescent="0.25">
      <c r="A8" t="s">
        <v>6</v>
      </c>
      <c r="B8" s="4">
        <v>2458221.8199999998</v>
      </c>
      <c r="C8" s="4">
        <v>0</v>
      </c>
      <c r="D8" s="4">
        <v>828588.73999999976</v>
      </c>
      <c r="E8" s="4">
        <f>SUM(Table1[[#This Row],[Homeowner''s Tax Relief:]:[Additional Tax Relief:]])</f>
        <v>3286810.5599999996</v>
      </c>
    </row>
    <row r="9" spans="1:5" x14ac:dyDescent="0.25">
      <c r="A9" t="s">
        <v>7</v>
      </c>
      <c r="B9" s="4">
        <v>732685.36</v>
      </c>
      <c r="C9" s="4">
        <v>300383</v>
      </c>
      <c r="D9" s="4">
        <v>109441.69999999997</v>
      </c>
      <c r="E9" s="4">
        <f>SUM(Table1[[#This Row],[Homeowner''s Tax Relief:]:[Additional Tax Relief:]])</f>
        <v>1142510.06</v>
      </c>
    </row>
    <row r="10" spans="1:5" x14ac:dyDescent="0.25">
      <c r="A10" t="s">
        <v>8</v>
      </c>
      <c r="B10" s="4">
        <v>4732856.8600000003</v>
      </c>
      <c r="C10" s="4">
        <v>8330</v>
      </c>
      <c r="D10" s="4">
        <v>807854.58000000042</v>
      </c>
      <c r="E10" s="4">
        <f>SUM(Table1[[#This Row],[Homeowner''s Tax Relief:]:[Additional Tax Relief:]])</f>
        <v>5549041.4400000004</v>
      </c>
    </row>
    <row r="11" spans="1:5" x14ac:dyDescent="0.25">
      <c r="A11" t="s">
        <v>9</v>
      </c>
      <c r="B11" s="4">
        <v>12843177.439999999</v>
      </c>
      <c r="C11" s="4">
        <v>9143507</v>
      </c>
      <c r="D11" s="4">
        <v>1289341.2199999997</v>
      </c>
      <c r="E11" s="4">
        <f>SUM(Table1[[#This Row],[Homeowner''s Tax Relief:]:[Additional Tax Relief:]])</f>
        <v>23276025.659999996</v>
      </c>
    </row>
    <row r="12" spans="1:5" x14ac:dyDescent="0.25">
      <c r="A12" t="s">
        <v>10</v>
      </c>
      <c r="B12" s="4">
        <v>868844.86</v>
      </c>
      <c r="C12" s="4">
        <v>515137</v>
      </c>
      <c r="D12" s="4">
        <v>111007.49999999999</v>
      </c>
      <c r="E12" s="4">
        <f>SUM(Table1[[#This Row],[Homeowner''s Tax Relief:]:[Additional Tax Relief:]])</f>
        <v>1494989.3599999999</v>
      </c>
    </row>
    <row r="13" spans="1:5" x14ac:dyDescent="0.25">
      <c r="A13" t="s">
        <v>11</v>
      </c>
      <c r="B13" s="4">
        <v>142366.92000000001</v>
      </c>
      <c r="C13" s="4">
        <v>148342</v>
      </c>
      <c r="D13" s="4">
        <v>25626.339999999997</v>
      </c>
      <c r="E13" s="4">
        <f>SUM(Table1[[#This Row],[Homeowner''s Tax Relief:]:[Additional Tax Relief:]])</f>
        <v>316335.26</v>
      </c>
    </row>
    <row r="14" spans="1:5" x14ac:dyDescent="0.25">
      <c r="A14" t="s">
        <v>12</v>
      </c>
      <c r="B14" s="4">
        <v>78801.42</v>
      </c>
      <c r="C14" s="4">
        <v>68353</v>
      </c>
      <c r="D14" s="4">
        <v>16935.02</v>
      </c>
      <c r="E14" s="4">
        <f>SUM(Table1[[#This Row],[Homeowner''s Tax Relief:]:[Additional Tax Relief:]])</f>
        <v>164089.43999999997</v>
      </c>
    </row>
    <row r="15" spans="1:5" x14ac:dyDescent="0.25">
      <c r="A15" t="s">
        <v>13</v>
      </c>
      <c r="B15" s="4">
        <v>22827579.260000002</v>
      </c>
      <c r="C15" s="4">
        <v>13779351</v>
      </c>
      <c r="D15" s="4">
        <v>2686733.5199999996</v>
      </c>
      <c r="E15" s="4">
        <f>SUM(Table1[[#This Row],[Homeowner''s Tax Relief:]:[Additional Tax Relief:]])</f>
        <v>39293663.780000001</v>
      </c>
    </row>
    <row r="16" spans="1:5" x14ac:dyDescent="0.25">
      <c r="A16" t="s">
        <v>14</v>
      </c>
      <c r="B16" s="4">
        <v>508829.4</v>
      </c>
      <c r="C16" s="4">
        <v>537071</v>
      </c>
      <c r="D16" s="4">
        <v>122067.79999999996</v>
      </c>
      <c r="E16" s="4">
        <f>SUM(Table1[[#This Row],[Homeowner''s Tax Relief:]:[Additional Tax Relief:]])</f>
        <v>1167968.2</v>
      </c>
    </row>
    <row r="17" spans="1:5" x14ac:dyDescent="0.25">
      <c r="A17" t="s">
        <v>15</v>
      </c>
      <c r="B17" s="4">
        <v>1203655.42</v>
      </c>
      <c r="C17" s="4">
        <v>2102795</v>
      </c>
      <c r="D17" s="4">
        <v>232474.74000000002</v>
      </c>
      <c r="E17" s="4">
        <f>SUM(Table1[[#This Row],[Homeowner''s Tax Relief:]:[Additional Tax Relief:]])</f>
        <v>3538925.16</v>
      </c>
    </row>
    <row r="18" spans="1:5" x14ac:dyDescent="0.25">
      <c r="A18" t="s">
        <v>16</v>
      </c>
      <c r="B18" s="4">
        <v>27988.959999999999</v>
      </c>
      <c r="C18" s="4">
        <v>42356</v>
      </c>
      <c r="D18" s="4">
        <v>12282.72</v>
      </c>
      <c r="E18" s="4">
        <f>SUM(Table1[[#This Row],[Homeowner''s Tax Relief:]:[Additional Tax Relief:]])</f>
        <v>82627.679999999993</v>
      </c>
    </row>
    <row r="19" spans="1:5" x14ac:dyDescent="0.25">
      <c r="A19" t="s">
        <v>17</v>
      </c>
      <c r="B19" s="4">
        <v>677822.94</v>
      </c>
      <c r="C19" s="4">
        <v>472713</v>
      </c>
      <c r="D19" s="4">
        <v>103826.08000000003</v>
      </c>
      <c r="E19" s="4">
        <f>SUM(Table1[[#This Row],[Homeowner''s Tax Relief:]:[Additional Tax Relief:]])</f>
        <v>1254362.02</v>
      </c>
    </row>
    <row r="20" spans="1:5" x14ac:dyDescent="0.25">
      <c r="A20" t="s">
        <v>18</v>
      </c>
      <c r="B20" s="4">
        <v>218753.6</v>
      </c>
      <c r="C20" s="4">
        <v>193554</v>
      </c>
      <c r="D20" s="4">
        <v>52991.340000000004</v>
      </c>
      <c r="E20" s="4">
        <f>SUM(Table1[[#This Row],[Homeowner''s Tax Relief:]:[Additional Tax Relief:]])</f>
        <v>465298.94</v>
      </c>
    </row>
    <row r="21" spans="1:5" x14ac:dyDescent="0.25">
      <c r="A21" t="s">
        <v>19</v>
      </c>
      <c r="B21" s="4">
        <v>2577125.2400000002</v>
      </c>
      <c r="C21" s="4">
        <v>1549000</v>
      </c>
      <c r="D21" s="4">
        <v>258132.04000000004</v>
      </c>
      <c r="E21" s="4">
        <f>SUM(Table1[[#This Row],[Homeowner''s Tax Relief:]:[Additional Tax Relief:]])</f>
        <v>4384257.28</v>
      </c>
    </row>
    <row r="22" spans="1:5" x14ac:dyDescent="0.25">
      <c r="A22" t="s">
        <v>20</v>
      </c>
      <c r="B22" s="4">
        <v>1213977.44</v>
      </c>
      <c r="C22" s="4">
        <v>861470</v>
      </c>
      <c r="D22" s="4">
        <v>105498.60000000002</v>
      </c>
      <c r="E22" s="4">
        <f>SUM(Table1[[#This Row],[Homeowner''s Tax Relief:]:[Additional Tax Relief:]])</f>
        <v>2180946.04</v>
      </c>
    </row>
    <row r="23" spans="1:5" x14ac:dyDescent="0.25">
      <c r="A23" t="s">
        <v>21</v>
      </c>
      <c r="B23" s="4">
        <v>913691.66</v>
      </c>
      <c r="C23" s="4">
        <v>809751</v>
      </c>
      <c r="D23" s="4">
        <v>186908.59999999998</v>
      </c>
      <c r="E23" s="4">
        <f>SUM(Table1[[#This Row],[Homeowner''s Tax Relief:]:[Additional Tax Relief:]])</f>
        <v>1910351.2600000002</v>
      </c>
    </row>
    <row r="24" spans="1:5" x14ac:dyDescent="0.25">
      <c r="A24" t="s">
        <v>22</v>
      </c>
      <c r="B24" s="4">
        <v>1432703</v>
      </c>
      <c r="C24" s="4">
        <v>887016</v>
      </c>
      <c r="D24" s="4">
        <v>113029.40000000002</v>
      </c>
      <c r="E24" s="4">
        <f>SUM(Table1[[#This Row],[Homeowner''s Tax Relief:]:[Additional Tax Relief:]])</f>
        <v>2432748.4</v>
      </c>
    </row>
    <row r="25" spans="1:5" x14ac:dyDescent="0.25">
      <c r="A25" t="s">
        <v>23</v>
      </c>
      <c r="B25" s="4">
        <v>841746.82</v>
      </c>
      <c r="C25" s="4">
        <v>962415</v>
      </c>
      <c r="D25" s="4">
        <v>154278.30000000005</v>
      </c>
      <c r="E25" s="4">
        <f>SUM(Table1[[#This Row],[Homeowner''s Tax Relief:]:[Additional Tax Relief:]])</f>
        <v>1958440.1199999999</v>
      </c>
    </row>
    <row r="26" spans="1:5" x14ac:dyDescent="0.25">
      <c r="A26" t="s">
        <v>24</v>
      </c>
      <c r="B26" s="4">
        <v>710059.06</v>
      </c>
      <c r="C26" s="4">
        <v>218473</v>
      </c>
      <c r="D26" s="4">
        <v>84811.75999999998</v>
      </c>
      <c r="E26" s="4">
        <f>SUM(Table1[[#This Row],[Homeowner''s Tax Relief:]:[Additional Tax Relief:]])</f>
        <v>1013343.8200000001</v>
      </c>
    </row>
    <row r="27" spans="1:5" x14ac:dyDescent="0.25">
      <c r="A27" t="s">
        <v>25</v>
      </c>
      <c r="B27" s="4">
        <v>2123926.6</v>
      </c>
      <c r="C27" s="4">
        <v>2833623</v>
      </c>
      <c r="D27" s="4">
        <v>229162.56</v>
      </c>
      <c r="E27" s="4">
        <f>SUM(Table1[[#This Row],[Homeowner''s Tax Relief:]:[Additional Tax Relief:]])</f>
        <v>5186712.1599999992</v>
      </c>
    </row>
    <row r="28" spans="1:5" x14ac:dyDescent="0.25">
      <c r="A28" t="s">
        <v>26</v>
      </c>
      <c r="B28" s="4">
        <v>2075288.86</v>
      </c>
      <c r="C28" s="4">
        <v>1737007</v>
      </c>
      <c r="D28" s="4">
        <v>331773</v>
      </c>
      <c r="E28" s="4">
        <f>SUM(Table1[[#This Row],[Homeowner''s Tax Relief:]:[Additional Tax Relief:]])</f>
        <v>4144068.8600000003</v>
      </c>
    </row>
    <row r="29" spans="1:5" x14ac:dyDescent="0.25">
      <c r="A29" t="s">
        <v>27</v>
      </c>
      <c r="B29" s="4">
        <v>20522031.32</v>
      </c>
      <c r="C29" s="4">
        <v>7958397</v>
      </c>
      <c r="D29" s="4">
        <v>2438622.62</v>
      </c>
      <c r="E29" s="4">
        <f>SUM(Table1[[#This Row],[Homeowner''s Tax Relief:]:[Additional Tax Relief:]])</f>
        <v>30919050.940000001</v>
      </c>
    </row>
    <row r="30" spans="1:5" x14ac:dyDescent="0.25">
      <c r="A30" t="s">
        <v>28</v>
      </c>
      <c r="B30" s="4">
        <v>3519862.56</v>
      </c>
      <c r="C30" s="4">
        <v>1180191</v>
      </c>
      <c r="D30" s="4">
        <v>498990.25999999989</v>
      </c>
      <c r="E30" s="4">
        <f>SUM(Table1[[#This Row],[Homeowner''s Tax Relief:]:[Additional Tax Relief:]])</f>
        <v>5199043.82</v>
      </c>
    </row>
    <row r="31" spans="1:5" x14ac:dyDescent="0.25">
      <c r="A31" t="s">
        <v>29</v>
      </c>
      <c r="B31" s="4">
        <v>473728.2</v>
      </c>
      <c r="C31" s="4">
        <v>247282</v>
      </c>
      <c r="D31" s="4">
        <v>64036.919999999991</v>
      </c>
      <c r="E31" s="4">
        <f>SUM(Table1[[#This Row],[Homeowner''s Tax Relief:]:[Additional Tax Relief:]])</f>
        <v>785047.12</v>
      </c>
    </row>
    <row r="32" spans="1:5" x14ac:dyDescent="0.25">
      <c r="A32" t="s">
        <v>30</v>
      </c>
      <c r="B32" s="4">
        <v>281335.46000000002</v>
      </c>
      <c r="C32" s="4">
        <v>108497</v>
      </c>
      <c r="D32" s="4">
        <v>47377.54</v>
      </c>
      <c r="E32" s="4">
        <f>SUM(Table1[[#This Row],[Homeowner''s Tax Relief:]:[Additional Tax Relief:]])</f>
        <v>437210</v>
      </c>
    </row>
    <row r="33" spans="1:6" x14ac:dyDescent="0.25">
      <c r="A33" t="s">
        <v>31</v>
      </c>
      <c r="B33" s="4">
        <v>272420.15999999997</v>
      </c>
      <c r="C33" s="4">
        <v>377940</v>
      </c>
      <c r="D33" s="4">
        <v>47016.39999999998</v>
      </c>
      <c r="E33" s="4">
        <f>SUM(Table1[[#This Row],[Homeowner''s Tax Relief:]:[Additional Tax Relief:]])</f>
        <v>697376.55999999994</v>
      </c>
    </row>
    <row r="34" spans="1:6" x14ac:dyDescent="0.25">
      <c r="A34" t="s">
        <v>32</v>
      </c>
      <c r="B34" s="4">
        <v>2516636.48</v>
      </c>
      <c r="C34" s="4">
        <v>2067689</v>
      </c>
      <c r="D34" s="4">
        <v>394644.69999999995</v>
      </c>
      <c r="E34" s="4">
        <f>SUM(Table1[[#This Row],[Homeowner''s Tax Relief:]:[Additional Tax Relief:]])</f>
        <v>4978970.1800000006</v>
      </c>
    </row>
    <row r="35" spans="1:6" x14ac:dyDescent="0.25">
      <c r="A35" t="s">
        <v>33</v>
      </c>
      <c r="B35" s="4">
        <v>1347949.14</v>
      </c>
      <c r="C35" s="4">
        <v>1522766</v>
      </c>
      <c r="D35" s="4">
        <v>188192.72</v>
      </c>
      <c r="E35" s="4">
        <f>SUM(Table1[[#This Row],[Homeowner''s Tax Relief:]:[Additional Tax Relief:]])</f>
        <v>3058907.86</v>
      </c>
    </row>
    <row r="36" spans="1:6" x14ac:dyDescent="0.25">
      <c r="A36" t="s">
        <v>34</v>
      </c>
      <c r="B36" s="4">
        <v>5558309.6399999997</v>
      </c>
      <c r="C36" s="4">
        <v>2057676</v>
      </c>
      <c r="D36" s="4">
        <v>820936.92000000016</v>
      </c>
      <c r="E36" s="4">
        <f>SUM(Table1[[#This Row],[Homeowner''s Tax Relief:]:[Additional Tax Relief:]])</f>
        <v>8436922.5600000005</v>
      </c>
    </row>
    <row r="37" spans="1:6" x14ac:dyDescent="0.25">
      <c r="A37" t="s">
        <v>35</v>
      </c>
      <c r="B37" s="4">
        <v>327304.28000000003</v>
      </c>
      <c r="C37" s="4">
        <v>289355</v>
      </c>
      <c r="D37" s="4">
        <v>35899.08</v>
      </c>
      <c r="E37" s="4">
        <f>SUM(Table1[[#This Row],[Homeowner''s Tax Relief:]:[Additional Tax Relief:]])</f>
        <v>652558.36</v>
      </c>
    </row>
    <row r="38" spans="1:6" x14ac:dyDescent="0.25">
      <c r="A38" t="s">
        <v>36</v>
      </c>
      <c r="B38" s="4">
        <v>667165.52</v>
      </c>
      <c r="C38" s="4">
        <v>687724</v>
      </c>
      <c r="D38" s="4">
        <v>97006.899999999965</v>
      </c>
      <c r="E38" s="4">
        <f>SUM(Table1[[#This Row],[Homeowner''s Tax Relief:]:[Additional Tax Relief:]])</f>
        <v>1451896.42</v>
      </c>
    </row>
    <row r="39" spans="1:6" x14ac:dyDescent="0.25">
      <c r="A39" t="s">
        <v>37</v>
      </c>
      <c r="B39" s="4">
        <v>2155893.12</v>
      </c>
      <c r="C39" s="4">
        <v>1452676</v>
      </c>
      <c r="D39" s="4">
        <v>211800.28</v>
      </c>
      <c r="E39" s="4">
        <f>SUM(Table1[[#This Row],[Homeowner''s Tax Relief:]:[Additional Tax Relief:]])</f>
        <v>3820369.4</v>
      </c>
    </row>
    <row r="40" spans="1:6" x14ac:dyDescent="0.25">
      <c r="A40" t="s">
        <v>38</v>
      </c>
      <c r="B40" s="4">
        <v>697035.06</v>
      </c>
      <c r="C40" s="4">
        <v>631365</v>
      </c>
      <c r="D40" s="4">
        <v>180241.41999999998</v>
      </c>
      <c r="E40" s="4">
        <f>SUM(Table1[[#This Row],[Homeowner''s Tax Relief:]:[Additional Tax Relief:]])</f>
        <v>1508641.48</v>
      </c>
    </row>
    <row r="41" spans="1:6" x14ac:dyDescent="0.25">
      <c r="A41" t="s">
        <v>39</v>
      </c>
      <c r="B41" s="4">
        <v>881947.18</v>
      </c>
      <c r="C41" s="4">
        <v>555467</v>
      </c>
      <c r="D41" s="4">
        <v>180723.73999999993</v>
      </c>
      <c r="E41" s="4">
        <f>SUM(Table1[[#This Row],[Homeowner''s Tax Relief:]:[Additional Tax Relief:]])</f>
        <v>1618137.9200000002</v>
      </c>
    </row>
    <row r="42" spans="1:6" x14ac:dyDescent="0.25">
      <c r="A42" t="s">
        <v>40</v>
      </c>
      <c r="B42" s="4">
        <v>776354.64</v>
      </c>
      <c r="C42" s="4">
        <v>685770</v>
      </c>
      <c r="D42" s="4">
        <v>244828.58000000005</v>
      </c>
      <c r="E42" s="4">
        <f>SUM(Table1[[#This Row],[Homeowner''s Tax Relief:]:[Additional Tax Relief:]])</f>
        <v>1706953.2200000002</v>
      </c>
    </row>
    <row r="43" spans="1:6" x14ac:dyDescent="0.25">
      <c r="A43" t="s">
        <v>41</v>
      </c>
      <c r="B43" s="4">
        <v>10029522.560000001</v>
      </c>
      <c r="C43" s="4">
        <v>5524899</v>
      </c>
      <c r="D43" s="4">
        <v>1203792.5</v>
      </c>
      <c r="E43" s="4">
        <f>SUM(Table1[[#This Row],[Homeowner''s Tax Relief:]:[Additional Tax Relief:]])</f>
        <v>16758214.060000001</v>
      </c>
    </row>
    <row r="44" spans="1:6" x14ac:dyDescent="0.25">
      <c r="A44" t="s">
        <v>42</v>
      </c>
      <c r="B44" s="4">
        <v>1190859.6399999999</v>
      </c>
      <c r="C44" s="4">
        <v>576794</v>
      </c>
      <c r="D44" s="4">
        <v>389659.08</v>
      </c>
      <c r="E44" s="4">
        <f>SUM(Table1[[#This Row],[Homeowner''s Tax Relief:]:[Additional Tax Relief:]])</f>
        <v>2157312.7199999997</v>
      </c>
    </row>
    <row r="45" spans="1:6" x14ac:dyDescent="0.25">
      <c r="A45" t="s">
        <v>43</v>
      </c>
      <c r="B45" s="4">
        <v>1091116.94</v>
      </c>
      <c r="C45" s="4">
        <v>399553</v>
      </c>
      <c r="D45" s="4">
        <v>116804.37999999999</v>
      </c>
      <c r="E45" s="4">
        <f>SUM(Table1[[#This Row],[Homeowner''s Tax Relief:]:[Additional Tax Relief:]])</f>
        <v>1607474.3199999998</v>
      </c>
    </row>
    <row r="46" spans="1:6" x14ac:dyDescent="0.25">
      <c r="A46" t="s">
        <v>44</v>
      </c>
      <c r="B46" s="4">
        <f>SUBTOTAL(109,Table1[Homeowner''s Tax Relief:])</f>
        <v>191797484.91999993</v>
      </c>
      <c r="C46" s="4">
        <f>SUBTOTAL(109,Table1[SDFF Levy Reductions:])</f>
        <v>97672329</v>
      </c>
      <c r="D46" s="4">
        <f>SUBTOTAL(109,Table1[Additional Tax Relief:])</f>
        <v>24564356.059999991</v>
      </c>
      <c r="E46" s="4">
        <f>SUBTOTAL(109,Table1[Total Tax Savings:])</f>
        <v>314034169.98000008</v>
      </c>
    </row>
    <row r="47" spans="1:6" x14ac:dyDescent="0.25">
      <c r="B47" s="1"/>
      <c r="E47" s="1"/>
      <c r="F47" s="1"/>
    </row>
    <row r="48" spans="1:6" x14ac:dyDescent="0.25">
      <c r="A48" t="s">
        <v>55</v>
      </c>
    </row>
  </sheetData>
  <printOptions horizontalCentered="1" verticalCentered="1"/>
  <pageMargins left="0.7" right="0.7" top="0.5" bottom="0.5" header="0.3" footer="0.3"/>
  <pageSetup scale="96" orientation="portrait" horizontalDpi="1200" verticalDpi="1200" r:id="rId1"/>
  <headerFooter>
    <oddHeader>&amp;C&amp;"-,Bold"&amp;18Summary of 2023 Property Tax Savings from HB292</oddHeader>
    <oddFooter>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572F-4C46-413E-92A7-36719F4221EB}">
  <sheetPr>
    <pageSetUpPr fitToPage="1"/>
  </sheetPr>
  <dimension ref="A1:I52"/>
  <sheetViews>
    <sheetView tabSelected="1" workbookViewId="0">
      <pane ySplit="1" topLeftCell="A23" activePane="bottomLeft" state="frozen"/>
      <selection pane="bottomLeft" activeCell="A52" sqref="A52"/>
    </sheetView>
  </sheetViews>
  <sheetFormatPr defaultRowHeight="15" x14ac:dyDescent="0.25"/>
  <cols>
    <col min="1" max="1" width="11.5703125" bestFit="1" customWidth="1"/>
    <col min="2" max="2" width="21.140625" hidden="1" customWidth="1"/>
    <col min="3" max="3" width="29.5703125" customWidth="1"/>
    <col min="4" max="4" width="25.140625" hidden="1" customWidth="1"/>
    <col min="5" max="5" width="22.7109375" hidden="1" customWidth="1"/>
    <col min="6" max="6" width="22.140625" hidden="1" customWidth="1"/>
    <col min="7" max="7" width="16.28515625" customWidth="1"/>
    <col min="8" max="8" width="10.42578125" customWidth="1"/>
    <col min="9" max="9" width="26.5703125" customWidth="1"/>
  </cols>
  <sheetData>
    <row r="1" spans="1:9" x14ac:dyDescent="0.25">
      <c r="A1" t="s">
        <v>45</v>
      </c>
      <c r="B1" t="s">
        <v>50</v>
      </c>
      <c r="C1" t="s">
        <v>51</v>
      </c>
      <c r="D1" t="s">
        <v>48</v>
      </c>
      <c r="E1" t="s">
        <v>46</v>
      </c>
      <c r="F1" t="s">
        <v>49</v>
      </c>
      <c r="G1" t="s">
        <v>53</v>
      </c>
      <c r="H1" t="s">
        <v>54</v>
      </c>
      <c r="I1" t="s">
        <v>52</v>
      </c>
    </row>
    <row r="2" spans="1:9" x14ac:dyDescent="0.25">
      <c r="A2" t="s">
        <v>0</v>
      </c>
      <c r="B2" s="4">
        <v>686426825</v>
      </c>
      <c r="C2" s="4">
        <f>Table2[[#This Row],[Property Tax Levied:]]+Table2[[#This Row],[SDFF Levy Reductions:]]</f>
        <v>711075863</v>
      </c>
      <c r="D2" s="4">
        <f>Table1[[#This Row],[Homeowner''s Tax Relief:]]</f>
        <v>65980197.939999998</v>
      </c>
      <c r="E2" s="4">
        <f>Table1[[#This Row],[SDFF Levy Reductions:]]</f>
        <v>24649038</v>
      </c>
      <c r="F2" s="4">
        <f>Table1[[#This Row],[Additional Tax Relief:]]</f>
        <v>7973611.0199999958</v>
      </c>
      <c r="G2" s="4">
        <f>Table1[[#This Row],[Total Tax Savings:]]</f>
        <v>98602846.959999993</v>
      </c>
      <c r="H2" s="2">
        <f>Table2[[#This Row],[Total Tax Relief:]]/Table2[[#This Row],[Property Tax Before Tax Relief:]]</f>
        <v>0.13866712694198144</v>
      </c>
      <c r="I2" s="4">
        <f>Table2[[#This Row],[Property Tax Levied:]]-Table2[[#This Row],[Additional Tax Relief:]]-Table2[[#This Row],[Homeowner''s Tax Relief:]]</f>
        <v>612473016.03999996</v>
      </c>
    </row>
    <row r="3" spans="1:9" x14ac:dyDescent="0.25">
      <c r="A3" t="s">
        <v>1</v>
      </c>
      <c r="B3" s="4">
        <v>4788182</v>
      </c>
      <c r="C3" s="4">
        <f>Table2[[#This Row],[Property Tax Levied:]]+Table2[[#This Row],[SDFF Levy Reductions:]]</f>
        <v>4941292</v>
      </c>
      <c r="D3" s="4">
        <f>Table1[[#This Row],[Homeowner''s Tax Relief:]]</f>
        <v>309614.09999999998</v>
      </c>
      <c r="E3" s="4">
        <f>Table1[[#This Row],[SDFF Levy Reductions:]]</f>
        <v>153110</v>
      </c>
      <c r="F3" s="4">
        <f>Table1[[#This Row],[Additional Tax Relief:]]</f>
        <v>52526.080000000009</v>
      </c>
      <c r="G3" s="4">
        <f>Table1[[#This Row],[Total Tax Savings:]]</f>
        <v>515250.18</v>
      </c>
      <c r="H3" s="2">
        <f>Table2[[#This Row],[Total Tax Relief:]]/Table2[[#This Row],[Property Tax Before Tax Relief:]]</f>
        <v>0.10427438410844775</v>
      </c>
      <c r="I3" s="4">
        <f>Table2[[#This Row],[Property Tax Levied:]]-Table2[[#This Row],[Additional Tax Relief:]]-Table2[[#This Row],[Homeowner''s Tax Relief:]]</f>
        <v>4426041.82</v>
      </c>
    </row>
    <row r="4" spans="1:9" x14ac:dyDescent="0.25">
      <c r="A4" t="s">
        <v>2</v>
      </c>
      <c r="B4" s="4">
        <v>87618177</v>
      </c>
      <c r="C4" s="4">
        <f>Table2[[#This Row],[Property Tax Levied:]]+Table2[[#This Row],[SDFF Levy Reductions:]]</f>
        <v>92622387</v>
      </c>
      <c r="D4" s="4">
        <f>Table1[[#This Row],[Homeowner''s Tax Relief:]]</f>
        <v>9555469.4600000009</v>
      </c>
      <c r="E4" s="4">
        <f>Table1[[#This Row],[SDFF Levy Reductions:]]</f>
        <v>5004210</v>
      </c>
      <c r="F4" s="4">
        <f>Table1[[#This Row],[Additional Tax Relief:]]</f>
        <v>973991.64000000025</v>
      </c>
      <c r="G4" s="4">
        <f>Table1[[#This Row],[Total Tax Savings:]]</f>
        <v>15533671.100000001</v>
      </c>
      <c r="H4" s="2">
        <f>Table2[[#This Row],[Total Tax Relief:]]/Table2[[#This Row],[Property Tax Before Tax Relief:]]</f>
        <v>0.16770968232550518</v>
      </c>
      <c r="I4" s="4">
        <f>Table2[[#This Row],[Property Tax Levied:]]-Table2[[#This Row],[Additional Tax Relief:]]-Table2[[#This Row],[Homeowner''s Tax Relief:]]</f>
        <v>77088715.900000006</v>
      </c>
    </row>
    <row r="5" spans="1:9" x14ac:dyDescent="0.25">
      <c r="A5" t="s">
        <v>3</v>
      </c>
      <c r="B5" s="4">
        <v>6941728</v>
      </c>
      <c r="C5" s="4">
        <f>Table2[[#This Row],[Property Tax Levied:]]+Table2[[#This Row],[SDFF Levy Reductions:]]</f>
        <v>7477644</v>
      </c>
      <c r="D5" s="4">
        <f>Table1[[#This Row],[Homeowner''s Tax Relief:]]</f>
        <v>317841.26</v>
      </c>
      <c r="E5" s="4">
        <f>Table1[[#This Row],[SDFF Levy Reductions:]]</f>
        <v>535916</v>
      </c>
      <c r="F5" s="4">
        <f>Table1[[#This Row],[Additional Tax Relief:]]</f>
        <v>76186.89999999998</v>
      </c>
      <c r="G5" s="4">
        <f>Table1[[#This Row],[Total Tax Savings:]]</f>
        <v>929944.16</v>
      </c>
      <c r="H5" s="2">
        <f>Table2[[#This Row],[Total Tax Relief:]]/Table2[[#This Row],[Property Tax Before Tax Relief:]]</f>
        <v>0.12436325666212514</v>
      </c>
      <c r="I5" s="4">
        <f>Table2[[#This Row],[Property Tax Levied:]]-Table2[[#This Row],[Additional Tax Relief:]]-Table2[[#This Row],[Homeowner''s Tax Relief:]]</f>
        <v>6547699.8399999999</v>
      </c>
    </row>
    <row r="6" spans="1:9" x14ac:dyDescent="0.25">
      <c r="A6" t="s">
        <v>4</v>
      </c>
      <c r="B6" s="4">
        <v>8430341</v>
      </c>
      <c r="C6" s="4">
        <f>Table2[[#This Row],[Property Tax Levied:]]+Table2[[#This Row],[SDFF Levy Reductions:]]</f>
        <v>8811324</v>
      </c>
      <c r="D6" s="4">
        <f>Table1[[#This Row],[Homeowner''s Tax Relief:]]</f>
        <v>530284.44000000006</v>
      </c>
      <c r="E6" s="4">
        <f>Table1[[#This Row],[SDFF Levy Reductions:]]</f>
        <v>380983</v>
      </c>
      <c r="F6" s="4">
        <f>Table1[[#This Row],[Additional Tax Relief:]]</f>
        <v>92524.720000000016</v>
      </c>
      <c r="G6" s="4">
        <f>Table1[[#This Row],[Total Tax Savings:]]</f>
        <v>1003792.16</v>
      </c>
      <c r="H6" s="2">
        <f>Table2[[#This Row],[Total Tax Relief:]]/Table2[[#This Row],[Property Tax Before Tax Relief:]]</f>
        <v>0.11392069568659602</v>
      </c>
      <c r="I6" s="4">
        <f>Table2[[#This Row],[Property Tax Levied:]]-Table2[[#This Row],[Additional Tax Relief:]]-Table2[[#This Row],[Homeowner''s Tax Relief:]]</f>
        <v>7807531.8399999999</v>
      </c>
    </row>
    <row r="7" spans="1:9" x14ac:dyDescent="0.25">
      <c r="A7" t="s">
        <v>5</v>
      </c>
      <c r="B7" s="4">
        <v>33003725</v>
      </c>
      <c r="C7" s="4">
        <f>Table2[[#This Row],[Property Tax Levied:]]+Table2[[#This Row],[SDFF Levy Reductions:]]</f>
        <v>36458109</v>
      </c>
      <c r="D7" s="4">
        <f>Table1[[#This Row],[Homeowner''s Tax Relief:]]</f>
        <v>3584502.88</v>
      </c>
      <c r="E7" s="4">
        <f>Table1[[#This Row],[SDFF Levy Reductions:]]</f>
        <v>3454384</v>
      </c>
      <c r="F7" s="4">
        <f>Table1[[#This Row],[Additional Tax Relief:]]</f>
        <v>372176.10000000009</v>
      </c>
      <c r="G7" s="4">
        <f>Table1[[#This Row],[Total Tax Savings:]]</f>
        <v>7411062.9800000004</v>
      </c>
      <c r="H7" s="2">
        <f>Table2[[#This Row],[Total Tax Relief:]]/Table2[[#This Row],[Property Tax Before Tax Relief:]]</f>
        <v>0.20327612109558399</v>
      </c>
      <c r="I7" s="4">
        <f>Table2[[#This Row],[Property Tax Levied:]]-Table2[[#This Row],[Additional Tax Relief:]]-Table2[[#This Row],[Homeowner''s Tax Relief:]]</f>
        <v>29047046.02</v>
      </c>
    </row>
    <row r="8" spans="1:9" x14ac:dyDescent="0.25">
      <c r="A8" t="s">
        <v>6</v>
      </c>
      <c r="B8" s="4">
        <v>72447179</v>
      </c>
      <c r="C8" s="4">
        <f>Table2[[#This Row],[Property Tax Levied:]]+Table2[[#This Row],[SDFF Levy Reductions:]]</f>
        <v>72447179</v>
      </c>
      <c r="D8" s="4">
        <f>Table1[[#This Row],[Homeowner''s Tax Relief:]]</f>
        <v>2458221.8199999998</v>
      </c>
      <c r="E8" s="4">
        <f>Table1[[#This Row],[SDFF Levy Reductions:]]</f>
        <v>0</v>
      </c>
      <c r="F8" s="4">
        <f>Table1[[#This Row],[Additional Tax Relief:]]</f>
        <v>828588.73999999976</v>
      </c>
      <c r="G8" s="4">
        <f>Table1[[#This Row],[Total Tax Savings:]]</f>
        <v>3286810.5599999996</v>
      </c>
      <c r="H8" s="2">
        <f>Table2[[#This Row],[Total Tax Relief:]]/Table2[[#This Row],[Property Tax Before Tax Relief:]]</f>
        <v>4.536837190030546E-2</v>
      </c>
      <c r="I8" s="4">
        <f>Table2[[#This Row],[Property Tax Levied:]]-Table2[[#This Row],[Additional Tax Relief:]]-Table2[[#This Row],[Homeowner''s Tax Relief:]]</f>
        <v>69160368.440000013</v>
      </c>
    </row>
    <row r="9" spans="1:9" x14ac:dyDescent="0.25">
      <c r="A9" t="s">
        <v>7</v>
      </c>
      <c r="B9" s="4">
        <v>9971718</v>
      </c>
      <c r="C9" s="4">
        <f>Table2[[#This Row],[Property Tax Levied:]]+Table2[[#This Row],[SDFF Levy Reductions:]]</f>
        <v>10272101</v>
      </c>
      <c r="D9" s="4">
        <f>Table1[[#This Row],[Homeowner''s Tax Relief:]]</f>
        <v>732685.36</v>
      </c>
      <c r="E9" s="4">
        <f>Table1[[#This Row],[SDFF Levy Reductions:]]</f>
        <v>300383</v>
      </c>
      <c r="F9" s="4">
        <f>Table1[[#This Row],[Additional Tax Relief:]]</f>
        <v>109441.69999999997</v>
      </c>
      <c r="G9" s="4">
        <f>Table1[[#This Row],[Total Tax Savings:]]</f>
        <v>1142510.06</v>
      </c>
      <c r="H9" s="2">
        <f>Table2[[#This Row],[Total Tax Relief:]]/Table2[[#This Row],[Property Tax Before Tax Relief:]]</f>
        <v>0.11122457421320138</v>
      </c>
      <c r="I9" s="4">
        <f>Table2[[#This Row],[Property Tax Levied:]]-Table2[[#This Row],[Additional Tax Relief:]]-Table2[[#This Row],[Homeowner''s Tax Relief:]]</f>
        <v>9129590.9400000013</v>
      </c>
    </row>
    <row r="10" spans="1:9" x14ac:dyDescent="0.25">
      <c r="A10" t="s">
        <v>8</v>
      </c>
      <c r="B10" s="4">
        <v>70216788</v>
      </c>
      <c r="C10" s="4">
        <f>Table2[[#This Row],[Property Tax Levied:]]+Table2[[#This Row],[SDFF Levy Reductions:]]</f>
        <v>70225118</v>
      </c>
      <c r="D10" s="4">
        <f>Table1[[#This Row],[Homeowner''s Tax Relief:]]</f>
        <v>4732856.8600000003</v>
      </c>
      <c r="E10" s="4">
        <f>Table1[[#This Row],[SDFF Levy Reductions:]]</f>
        <v>8330</v>
      </c>
      <c r="F10" s="4">
        <f>Table1[[#This Row],[Additional Tax Relief:]]</f>
        <v>807854.58000000042</v>
      </c>
      <c r="G10" s="4">
        <f>Table1[[#This Row],[Total Tax Savings:]]</f>
        <v>5549041.4400000004</v>
      </c>
      <c r="H10" s="2">
        <f>Table2[[#This Row],[Total Tax Relief:]]/Table2[[#This Row],[Property Tax Before Tax Relief:]]</f>
        <v>7.9017901258635129E-2</v>
      </c>
      <c r="I10" s="4">
        <f>Table2[[#This Row],[Property Tax Levied:]]-Table2[[#This Row],[Additional Tax Relief:]]-Table2[[#This Row],[Homeowner''s Tax Relief:]]</f>
        <v>64676076.560000002</v>
      </c>
    </row>
    <row r="11" spans="1:9" x14ac:dyDescent="0.25">
      <c r="A11" t="s">
        <v>9</v>
      </c>
      <c r="B11" s="4">
        <v>115713733</v>
      </c>
      <c r="C11" s="4">
        <f>Table2[[#This Row],[Property Tax Levied:]]+Table2[[#This Row],[SDFF Levy Reductions:]]</f>
        <v>124857240</v>
      </c>
      <c r="D11" s="4">
        <f>Table1[[#This Row],[Homeowner''s Tax Relief:]]</f>
        <v>12843177.439999999</v>
      </c>
      <c r="E11" s="4">
        <f>Table1[[#This Row],[SDFF Levy Reductions:]]</f>
        <v>9143507</v>
      </c>
      <c r="F11" s="4">
        <f>Table1[[#This Row],[Additional Tax Relief:]]</f>
        <v>1289341.2199999997</v>
      </c>
      <c r="G11" s="4">
        <f>Table1[[#This Row],[Total Tax Savings:]]</f>
        <v>23276025.659999996</v>
      </c>
      <c r="H11" s="2">
        <f>Table2[[#This Row],[Total Tax Relief:]]/Table2[[#This Row],[Property Tax Before Tax Relief:]]</f>
        <v>0.18642111310485476</v>
      </c>
      <c r="I11" s="4">
        <f>Table2[[#This Row],[Property Tax Levied:]]-Table2[[#This Row],[Additional Tax Relief:]]-Table2[[#This Row],[Homeowner''s Tax Relief:]]</f>
        <v>101581214.34</v>
      </c>
    </row>
    <row r="12" spans="1:9" x14ac:dyDescent="0.25">
      <c r="A12" t="s">
        <v>10</v>
      </c>
      <c r="B12" s="4">
        <v>9994933</v>
      </c>
      <c r="C12" s="4">
        <f>Table2[[#This Row],[Property Tax Levied:]]+Table2[[#This Row],[SDFF Levy Reductions:]]</f>
        <v>10510070</v>
      </c>
      <c r="D12" s="4">
        <f>Table1[[#This Row],[Homeowner''s Tax Relief:]]</f>
        <v>868844.86</v>
      </c>
      <c r="E12" s="4">
        <f>Table1[[#This Row],[SDFF Levy Reductions:]]</f>
        <v>515137</v>
      </c>
      <c r="F12" s="4">
        <f>Table1[[#This Row],[Additional Tax Relief:]]</f>
        <v>111007.49999999999</v>
      </c>
      <c r="G12" s="4">
        <f>Table1[[#This Row],[Total Tax Savings:]]</f>
        <v>1494989.3599999999</v>
      </c>
      <c r="H12" s="2">
        <f>Table2[[#This Row],[Total Tax Relief:]]/Table2[[#This Row],[Property Tax Before Tax Relief:]]</f>
        <v>0.14224352073773056</v>
      </c>
      <c r="I12" s="4">
        <f>Table2[[#This Row],[Property Tax Levied:]]-Table2[[#This Row],[Additional Tax Relief:]]-Table2[[#This Row],[Homeowner''s Tax Relief:]]</f>
        <v>9015080.6400000006</v>
      </c>
    </row>
    <row r="13" spans="1:9" x14ac:dyDescent="0.25">
      <c r="A13" t="s">
        <v>11</v>
      </c>
      <c r="B13" s="4">
        <v>2334928</v>
      </c>
      <c r="C13" s="4">
        <f>Table2[[#This Row],[Property Tax Levied:]]+Table2[[#This Row],[SDFF Levy Reductions:]]</f>
        <v>2483270</v>
      </c>
      <c r="D13" s="4">
        <f>Table1[[#This Row],[Homeowner''s Tax Relief:]]</f>
        <v>142366.92000000001</v>
      </c>
      <c r="E13" s="4">
        <f>Table1[[#This Row],[SDFF Levy Reductions:]]</f>
        <v>148342</v>
      </c>
      <c r="F13" s="4">
        <f>Table1[[#This Row],[Additional Tax Relief:]]</f>
        <v>25626.339999999997</v>
      </c>
      <c r="G13" s="4">
        <f>Table1[[#This Row],[Total Tax Savings:]]</f>
        <v>316335.26</v>
      </c>
      <c r="H13" s="2">
        <f>Table2[[#This Row],[Total Tax Relief:]]/Table2[[#This Row],[Property Tax Before Tax Relief:]]</f>
        <v>0.12738657495962985</v>
      </c>
      <c r="I13" s="4">
        <f>Table2[[#This Row],[Property Tax Levied:]]-Table2[[#This Row],[Additional Tax Relief:]]-Table2[[#This Row],[Homeowner''s Tax Relief:]]</f>
        <v>2166934.7400000002</v>
      </c>
    </row>
    <row r="14" spans="1:9" x14ac:dyDescent="0.25">
      <c r="A14" t="s">
        <v>12</v>
      </c>
      <c r="B14" s="4">
        <v>1543026</v>
      </c>
      <c r="C14" s="4">
        <f>Table2[[#This Row],[Property Tax Levied:]]+Table2[[#This Row],[SDFF Levy Reductions:]]</f>
        <v>1611379</v>
      </c>
      <c r="D14" s="4">
        <f>Table1[[#This Row],[Homeowner''s Tax Relief:]]</f>
        <v>78801.42</v>
      </c>
      <c r="E14" s="4">
        <f>Table1[[#This Row],[SDFF Levy Reductions:]]</f>
        <v>68353</v>
      </c>
      <c r="F14" s="4">
        <f>Table1[[#This Row],[Additional Tax Relief:]]</f>
        <v>16935.02</v>
      </c>
      <c r="G14" s="4">
        <f>Table1[[#This Row],[Total Tax Savings:]]</f>
        <v>164089.43999999997</v>
      </c>
      <c r="H14" s="2">
        <f>Table2[[#This Row],[Total Tax Relief:]]/Table2[[#This Row],[Property Tax Before Tax Relief:]]</f>
        <v>0.10183168577969551</v>
      </c>
      <c r="I14" s="4">
        <f>Table2[[#This Row],[Property Tax Levied:]]-Table2[[#This Row],[Additional Tax Relief:]]-Table2[[#This Row],[Homeowner''s Tax Relief:]]</f>
        <v>1447289.56</v>
      </c>
    </row>
    <row r="15" spans="1:9" x14ac:dyDescent="0.25">
      <c r="A15" t="s">
        <v>13</v>
      </c>
      <c r="B15" s="4">
        <v>239012154</v>
      </c>
      <c r="C15" s="4">
        <f>Table2[[#This Row],[Property Tax Levied:]]+Table2[[#This Row],[SDFF Levy Reductions:]]</f>
        <v>252791505</v>
      </c>
      <c r="D15" s="4">
        <f>Table1[[#This Row],[Homeowner''s Tax Relief:]]</f>
        <v>22827579.260000002</v>
      </c>
      <c r="E15" s="4">
        <f>Table1[[#This Row],[SDFF Levy Reductions:]]</f>
        <v>13779351</v>
      </c>
      <c r="F15" s="4">
        <f>Table1[[#This Row],[Additional Tax Relief:]]</f>
        <v>2686733.5199999996</v>
      </c>
      <c r="G15" s="4">
        <f>Table1[[#This Row],[Total Tax Savings:]]</f>
        <v>39293663.780000001</v>
      </c>
      <c r="H15" s="2">
        <f>Table2[[#This Row],[Total Tax Relief:]]/Table2[[#This Row],[Property Tax Before Tax Relief:]]</f>
        <v>0.15543901991485037</v>
      </c>
      <c r="I15" s="4">
        <f>Table2[[#This Row],[Property Tax Levied:]]-Table2[[#This Row],[Additional Tax Relief:]]-Table2[[#This Row],[Homeowner''s Tax Relief:]]</f>
        <v>213497841.22</v>
      </c>
    </row>
    <row r="16" spans="1:9" x14ac:dyDescent="0.25">
      <c r="A16" t="s">
        <v>14</v>
      </c>
      <c r="B16" s="4">
        <v>11122137</v>
      </c>
      <c r="C16" s="4">
        <f>Table2[[#This Row],[Property Tax Levied:]]+Table2[[#This Row],[SDFF Levy Reductions:]]</f>
        <v>11659208</v>
      </c>
      <c r="D16" s="4">
        <f>Table1[[#This Row],[Homeowner''s Tax Relief:]]</f>
        <v>508829.4</v>
      </c>
      <c r="E16" s="4">
        <f>Table1[[#This Row],[SDFF Levy Reductions:]]</f>
        <v>537071</v>
      </c>
      <c r="F16" s="4">
        <f>Table1[[#This Row],[Additional Tax Relief:]]</f>
        <v>122067.79999999996</v>
      </c>
      <c r="G16" s="4">
        <f>Table1[[#This Row],[Total Tax Savings:]]</f>
        <v>1167968.2</v>
      </c>
      <c r="H16" s="2">
        <f>Table2[[#This Row],[Total Tax Relief:]]/Table2[[#This Row],[Property Tax Before Tax Relief:]]</f>
        <v>0.10017560369452196</v>
      </c>
      <c r="I16" s="4">
        <f>Table2[[#This Row],[Property Tax Levied:]]-Table2[[#This Row],[Additional Tax Relief:]]-Table2[[#This Row],[Homeowner''s Tax Relief:]]</f>
        <v>10491239.799999999</v>
      </c>
    </row>
    <row r="17" spans="1:9" x14ac:dyDescent="0.25">
      <c r="A17" t="s">
        <v>15</v>
      </c>
      <c r="B17" s="4">
        <v>20099791</v>
      </c>
      <c r="C17" s="4">
        <f>Table2[[#This Row],[Property Tax Levied:]]+Table2[[#This Row],[SDFF Levy Reductions:]]</f>
        <v>22202586</v>
      </c>
      <c r="D17" s="4">
        <f>Table1[[#This Row],[Homeowner''s Tax Relief:]]</f>
        <v>1203655.42</v>
      </c>
      <c r="E17" s="4">
        <f>Table1[[#This Row],[SDFF Levy Reductions:]]</f>
        <v>2102795</v>
      </c>
      <c r="F17" s="4">
        <f>Table1[[#This Row],[Additional Tax Relief:]]</f>
        <v>232474.74000000002</v>
      </c>
      <c r="G17" s="4">
        <f>Table1[[#This Row],[Total Tax Savings:]]</f>
        <v>3538925.16</v>
      </c>
      <c r="H17" s="2">
        <f>Table2[[#This Row],[Total Tax Relief:]]/Table2[[#This Row],[Property Tax Before Tax Relief:]]</f>
        <v>0.1593924761737214</v>
      </c>
      <c r="I17" s="4">
        <f>Table2[[#This Row],[Property Tax Levied:]]-Table2[[#This Row],[Additional Tax Relief:]]-Table2[[#This Row],[Homeowner''s Tax Relief:]]</f>
        <v>18663660.840000004</v>
      </c>
    </row>
    <row r="18" spans="1:9" x14ac:dyDescent="0.25">
      <c r="A18" t="s">
        <v>16</v>
      </c>
      <c r="B18" s="4">
        <v>1119132</v>
      </c>
      <c r="C18" s="4">
        <f>Table2[[#This Row],[Property Tax Levied:]]+Table2[[#This Row],[SDFF Levy Reductions:]]</f>
        <v>1161488</v>
      </c>
      <c r="D18" s="4">
        <f>Table1[[#This Row],[Homeowner''s Tax Relief:]]</f>
        <v>27988.959999999999</v>
      </c>
      <c r="E18" s="4">
        <f>Table1[[#This Row],[SDFF Levy Reductions:]]</f>
        <v>42356</v>
      </c>
      <c r="F18" s="4">
        <f>Table1[[#This Row],[Additional Tax Relief:]]</f>
        <v>12282.72</v>
      </c>
      <c r="G18" s="4">
        <f>Table1[[#This Row],[Total Tax Savings:]]</f>
        <v>82627.679999999993</v>
      </c>
      <c r="H18" s="2">
        <f>Table2[[#This Row],[Total Tax Relief:]]/Table2[[#This Row],[Property Tax Before Tax Relief:]]</f>
        <v>7.1139503808907184E-2</v>
      </c>
      <c r="I18" s="4">
        <f>Table2[[#This Row],[Property Tax Levied:]]-Table2[[#This Row],[Additional Tax Relief:]]-Table2[[#This Row],[Homeowner''s Tax Relief:]]</f>
        <v>1078860.32</v>
      </c>
    </row>
    <row r="19" spans="1:9" x14ac:dyDescent="0.25">
      <c r="A19" t="s">
        <v>17</v>
      </c>
      <c r="B19" s="4">
        <v>9460059</v>
      </c>
      <c r="C19" s="4">
        <f>Table2[[#This Row],[Property Tax Levied:]]+Table2[[#This Row],[SDFF Levy Reductions:]]</f>
        <v>9932772</v>
      </c>
      <c r="D19" s="4">
        <f>Table1[[#This Row],[Homeowner''s Tax Relief:]]</f>
        <v>677822.94</v>
      </c>
      <c r="E19" s="4">
        <f>Table1[[#This Row],[SDFF Levy Reductions:]]</f>
        <v>472713</v>
      </c>
      <c r="F19" s="4">
        <f>Table1[[#This Row],[Additional Tax Relief:]]</f>
        <v>103826.08000000003</v>
      </c>
      <c r="G19" s="4">
        <f>Table1[[#This Row],[Total Tax Savings:]]</f>
        <v>1254362.02</v>
      </c>
      <c r="H19" s="2">
        <f>Table2[[#This Row],[Total Tax Relief:]]/Table2[[#This Row],[Property Tax Before Tax Relief:]]</f>
        <v>0.12628519208937847</v>
      </c>
      <c r="I19" s="4">
        <f>Table2[[#This Row],[Property Tax Levied:]]-Table2[[#This Row],[Additional Tax Relief:]]-Table2[[#This Row],[Homeowner''s Tax Relief:]]</f>
        <v>8678409.9800000004</v>
      </c>
    </row>
    <row r="20" spans="1:9" x14ac:dyDescent="0.25">
      <c r="A20" t="s">
        <v>18</v>
      </c>
      <c r="B20" s="4">
        <v>4828277</v>
      </c>
      <c r="C20" s="4">
        <f>Table2[[#This Row],[Property Tax Levied:]]+Table2[[#This Row],[SDFF Levy Reductions:]]</f>
        <v>5021831</v>
      </c>
      <c r="D20" s="4">
        <f>Table1[[#This Row],[Homeowner''s Tax Relief:]]</f>
        <v>218753.6</v>
      </c>
      <c r="E20" s="4">
        <f>Table1[[#This Row],[SDFF Levy Reductions:]]</f>
        <v>193554</v>
      </c>
      <c r="F20" s="4">
        <f>Table1[[#This Row],[Additional Tax Relief:]]</f>
        <v>52991.340000000004</v>
      </c>
      <c r="G20" s="4">
        <f>Table1[[#This Row],[Total Tax Savings:]]</f>
        <v>465298.94</v>
      </c>
      <c r="H20" s="2">
        <f>Table2[[#This Row],[Total Tax Relief:]]/Table2[[#This Row],[Property Tax Before Tax Relief:]]</f>
        <v>9.2655236705496469E-2</v>
      </c>
      <c r="I20" s="4">
        <f>Table2[[#This Row],[Property Tax Levied:]]-Table2[[#This Row],[Additional Tax Relief:]]-Table2[[#This Row],[Homeowner''s Tax Relief:]]</f>
        <v>4556532.0600000005</v>
      </c>
    </row>
    <row r="21" spans="1:9" x14ac:dyDescent="0.25">
      <c r="A21" t="s">
        <v>19</v>
      </c>
      <c r="B21" s="4">
        <v>22872206</v>
      </c>
      <c r="C21" s="4">
        <f>Table2[[#This Row],[Property Tax Levied:]]+Table2[[#This Row],[SDFF Levy Reductions:]]</f>
        <v>24421206</v>
      </c>
      <c r="D21" s="4">
        <f>Table1[[#This Row],[Homeowner''s Tax Relief:]]</f>
        <v>2577125.2400000002</v>
      </c>
      <c r="E21" s="4">
        <f>Table1[[#This Row],[SDFF Levy Reductions:]]</f>
        <v>1549000</v>
      </c>
      <c r="F21" s="4">
        <f>Table1[[#This Row],[Additional Tax Relief:]]</f>
        <v>258132.04000000004</v>
      </c>
      <c r="G21" s="4">
        <f>Table1[[#This Row],[Total Tax Savings:]]</f>
        <v>4384257.28</v>
      </c>
      <c r="H21" s="2">
        <f>Table2[[#This Row],[Total Tax Relief:]]/Table2[[#This Row],[Property Tax Before Tax Relief:]]</f>
        <v>0.17952664909341498</v>
      </c>
      <c r="I21" s="4">
        <f>Table2[[#This Row],[Property Tax Levied:]]-Table2[[#This Row],[Additional Tax Relief:]]-Table2[[#This Row],[Homeowner''s Tax Relief:]]</f>
        <v>20036948.719999999</v>
      </c>
    </row>
    <row r="22" spans="1:9" x14ac:dyDescent="0.25">
      <c r="A22" t="s">
        <v>20</v>
      </c>
      <c r="B22" s="4">
        <v>9612448</v>
      </c>
      <c r="C22" s="4">
        <f>Table2[[#This Row],[Property Tax Levied:]]+Table2[[#This Row],[SDFF Levy Reductions:]]</f>
        <v>10473918</v>
      </c>
      <c r="D22" s="4">
        <f>Table1[[#This Row],[Homeowner''s Tax Relief:]]</f>
        <v>1213977.44</v>
      </c>
      <c r="E22" s="4">
        <f>Table1[[#This Row],[SDFF Levy Reductions:]]</f>
        <v>861470</v>
      </c>
      <c r="F22" s="4">
        <f>Table1[[#This Row],[Additional Tax Relief:]]</f>
        <v>105498.60000000002</v>
      </c>
      <c r="G22" s="4">
        <f>Table1[[#This Row],[Total Tax Savings:]]</f>
        <v>2180946.04</v>
      </c>
      <c r="H22" s="2">
        <f>Table2[[#This Row],[Total Tax Relief:]]/Table2[[#This Row],[Property Tax Before Tax Relief:]]</f>
        <v>0.20822638099706337</v>
      </c>
      <c r="I22" s="4">
        <f>Table2[[#This Row],[Property Tax Levied:]]-Table2[[#This Row],[Additional Tax Relief:]]-Table2[[#This Row],[Homeowner''s Tax Relief:]]</f>
        <v>8292971.9600000009</v>
      </c>
    </row>
    <row r="23" spans="1:9" x14ac:dyDescent="0.25">
      <c r="A23" t="s">
        <v>21</v>
      </c>
      <c r="B23" s="4">
        <v>16967876</v>
      </c>
      <c r="C23" s="4">
        <f>Table2[[#This Row],[Property Tax Levied:]]+Table2[[#This Row],[SDFF Levy Reductions:]]</f>
        <v>17777627</v>
      </c>
      <c r="D23" s="4">
        <f>Table1[[#This Row],[Homeowner''s Tax Relief:]]</f>
        <v>913691.66</v>
      </c>
      <c r="E23" s="4">
        <f>Table1[[#This Row],[SDFF Levy Reductions:]]</f>
        <v>809751</v>
      </c>
      <c r="F23" s="4">
        <f>Table1[[#This Row],[Additional Tax Relief:]]</f>
        <v>186908.59999999998</v>
      </c>
      <c r="G23" s="4">
        <f>Table1[[#This Row],[Total Tax Savings:]]</f>
        <v>1910351.2600000002</v>
      </c>
      <c r="H23" s="2">
        <f>Table2[[#This Row],[Total Tax Relief:]]/Table2[[#This Row],[Property Tax Before Tax Relief:]]</f>
        <v>0.10745816975460225</v>
      </c>
      <c r="I23" s="4">
        <f>Table2[[#This Row],[Property Tax Levied:]]-Table2[[#This Row],[Additional Tax Relief:]]-Table2[[#This Row],[Homeowner''s Tax Relief:]]</f>
        <v>15867275.739999998</v>
      </c>
    </row>
    <row r="24" spans="1:9" x14ac:dyDescent="0.25">
      <c r="A24" t="s">
        <v>22</v>
      </c>
      <c r="B24" s="4">
        <v>10298616</v>
      </c>
      <c r="C24" s="4">
        <f>Table2[[#This Row],[Property Tax Levied:]]+Table2[[#This Row],[SDFF Levy Reductions:]]</f>
        <v>11185632</v>
      </c>
      <c r="D24" s="4">
        <f>Table1[[#This Row],[Homeowner''s Tax Relief:]]</f>
        <v>1432703</v>
      </c>
      <c r="E24" s="4">
        <f>Table1[[#This Row],[SDFF Levy Reductions:]]</f>
        <v>887016</v>
      </c>
      <c r="F24" s="4">
        <f>Table1[[#This Row],[Additional Tax Relief:]]</f>
        <v>113029.40000000002</v>
      </c>
      <c r="G24" s="4">
        <f>Table1[[#This Row],[Total Tax Savings:]]</f>
        <v>2432748.4</v>
      </c>
      <c r="H24" s="2">
        <f>Table2[[#This Row],[Total Tax Relief:]]/Table2[[#This Row],[Property Tax Before Tax Relief:]]</f>
        <v>0.21748868548509373</v>
      </c>
      <c r="I24" s="4">
        <f>Table2[[#This Row],[Property Tax Levied:]]-Table2[[#This Row],[Additional Tax Relief:]]-Table2[[#This Row],[Homeowner''s Tax Relief:]]</f>
        <v>8752883.5999999996</v>
      </c>
    </row>
    <row r="25" spans="1:9" x14ac:dyDescent="0.25">
      <c r="A25" t="s">
        <v>23</v>
      </c>
      <c r="B25" s="4">
        <v>14056987</v>
      </c>
      <c r="C25" s="4">
        <f>Table2[[#This Row],[Property Tax Levied:]]+Table2[[#This Row],[SDFF Levy Reductions:]]</f>
        <v>15019402</v>
      </c>
      <c r="D25" s="4">
        <f>Table1[[#This Row],[Homeowner''s Tax Relief:]]</f>
        <v>841746.82</v>
      </c>
      <c r="E25" s="4">
        <f>Table1[[#This Row],[SDFF Levy Reductions:]]</f>
        <v>962415</v>
      </c>
      <c r="F25" s="4">
        <f>Table1[[#This Row],[Additional Tax Relief:]]</f>
        <v>154278.30000000005</v>
      </c>
      <c r="G25" s="4">
        <f>Table1[[#This Row],[Total Tax Savings:]]</f>
        <v>1958440.1199999999</v>
      </c>
      <c r="H25" s="2">
        <f>Table2[[#This Row],[Total Tax Relief:]]/Table2[[#This Row],[Property Tax Before Tax Relief:]]</f>
        <v>0.13039401435556489</v>
      </c>
      <c r="I25" s="4">
        <f>Table2[[#This Row],[Property Tax Levied:]]-Table2[[#This Row],[Additional Tax Relief:]]-Table2[[#This Row],[Homeowner''s Tax Relief:]]</f>
        <v>13060961.879999999</v>
      </c>
    </row>
    <row r="26" spans="1:9" x14ac:dyDescent="0.25">
      <c r="A26" t="s">
        <v>24</v>
      </c>
      <c r="B26" s="4">
        <v>7682814</v>
      </c>
      <c r="C26" s="4">
        <f>Table2[[#This Row],[Property Tax Levied:]]+Table2[[#This Row],[SDFF Levy Reductions:]]</f>
        <v>7901287</v>
      </c>
      <c r="D26" s="4">
        <f>Table1[[#This Row],[Homeowner''s Tax Relief:]]</f>
        <v>710059.06</v>
      </c>
      <c r="E26" s="4">
        <f>Table1[[#This Row],[SDFF Levy Reductions:]]</f>
        <v>218473</v>
      </c>
      <c r="F26" s="4">
        <f>Table1[[#This Row],[Additional Tax Relief:]]</f>
        <v>84811.75999999998</v>
      </c>
      <c r="G26" s="4">
        <f>Table1[[#This Row],[Total Tax Savings:]]</f>
        <v>1013343.8200000001</v>
      </c>
      <c r="H26" s="2">
        <f>Table2[[#This Row],[Total Tax Relief:]]/Table2[[#This Row],[Property Tax Before Tax Relief:]]</f>
        <v>0.1282504761566059</v>
      </c>
      <c r="I26" s="4">
        <f>Table2[[#This Row],[Property Tax Levied:]]-Table2[[#This Row],[Additional Tax Relief:]]-Table2[[#This Row],[Homeowner''s Tax Relief:]]</f>
        <v>6887943.1799999997</v>
      </c>
    </row>
    <row r="27" spans="1:9" x14ac:dyDescent="0.25">
      <c r="A27" t="s">
        <v>25</v>
      </c>
      <c r="B27" s="4">
        <v>20422174</v>
      </c>
      <c r="C27" s="4">
        <f>Table2[[#This Row],[Property Tax Levied:]]+Table2[[#This Row],[SDFF Levy Reductions:]]</f>
        <v>23255797</v>
      </c>
      <c r="D27" s="4">
        <f>Table1[[#This Row],[Homeowner''s Tax Relief:]]</f>
        <v>2123926.6</v>
      </c>
      <c r="E27" s="4">
        <f>Table1[[#This Row],[SDFF Levy Reductions:]]</f>
        <v>2833623</v>
      </c>
      <c r="F27" s="4">
        <f>Table1[[#This Row],[Additional Tax Relief:]]</f>
        <v>229162.56</v>
      </c>
      <c r="G27" s="4">
        <f>Table1[[#This Row],[Total Tax Savings:]]</f>
        <v>5186712.1599999992</v>
      </c>
      <c r="H27" s="2">
        <f>Table2[[#This Row],[Total Tax Relief:]]/Table2[[#This Row],[Property Tax Before Tax Relief:]]</f>
        <v>0.22302878546798457</v>
      </c>
      <c r="I27" s="4">
        <f>Table2[[#This Row],[Property Tax Levied:]]-Table2[[#This Row],[Additional Tax Relief:]]-Table2[[#This Row],[Homeowner''s Tax Relief:]]</f>
        <v>18069084.84</v>
      </c>
    </row>
    <row r="28" spans="1:9" x14ac:dyDescent="0.25">
      <c r="A28" t="s">
        <v>26</v>
      </c>
      <c r="B28" s="4">
        <v>29406435</v>
      </c>
      <c r="C28" s="4">
        <f>Table2[[#This Row],[Property Tax Levied:]]+Table2[[#This Row],[SDFF Levy Reductions:]]</f>
        <v>31143442</v>
      </c>
      <c r="D28" s="4">
        <f>Table1[[#This Row],[Homeowner''s Tax Relief:]]</f>
        <v>2075288.86</v>
      </c>
      <c r="E28" s="4">
        <f>Table1[[#This Row],[SDFF Levy Reductions:]]</f>
        <v>1737007</v>
      </c>
      <c r="F28" s="4">
        <f>Table1[[#This Row],[Additional Tax Relief:]]</f>
        <v>331773</v>
      </c>
      <c r="G28" s="4">
        <f>Table1[[#This Row],[Total Tax Savings:]]</f>
        <v>4144068.8600000003</v>
      </c>
      <c r="H28" s="2">
        <f>Table2[[#This Row],[Total Tax Relief:]]/Table2[[#This Row],[Property Tax Before Tax Relief:]]</f>
        <v>0.13306393236816921</v>
      </c>
      <c r="I28" s="4">
        <f>Table2[[#This Row],[Property Tax Levied:]]-Table2[[#This Row],[Additional Tax Relief:]]-Table2[[#This Row],[Homeowner''s Tax Relief:]]</f>
        <v>26999373.140000001</v>
      </c>
    </row>
    <row r="29" spans="1:9" x14ac:dyDescent="0.25">
      <c r="A29" t="s">
        <v>27</v>
      </c>
      <c r="B29" s="4">
        <v>216590755</v>
      </c>
      <c r="C29" s="4">
        <f>Table2[[#This Row],[Property Tax Levied:]]+Table2[[#This Row],[SDFF Levy Reductions:]]</f>
        <v>224549152</v>
      </c>
      <c r="D29" s="4">
        <f>Table1[[#This Row],[Homeowner''s Tax Relief:]]</f>
        <v>20522031.32</v>
      </c>
      <c r="E29" s="4">
        <f>Table1[[#This Row],[SDFF Levy Reductions:]]</f>
        <v>7958397</v>
      </c>
      <c r="F29" s="4">
        <f>Table1[[#This Row],[Additional Tax Relief:]]</f>
        <v>2438622.62</v>
      </c>
      <c r="G29" s="4">
        <f>Table1[[#This Row],[Total Tax Savings:]]</f>
        <v>30919050.940000001</v>
      </c>
      <c r="H29" s="2">
        <f>Table2[[#This Row],[Total Tax Relief:]]/Table2[[#This Row],[Property Tax Before Tax Relief:]]</f>
        <v>0.13769391095273431</v>
      </c>
      <c r="I29" s="4">
        <f>Table2[[#This Row],[Property Tax Levied:]]-Table2[[#This Row],[Additional Tax Relief:]]-Table2[[#This Row],[Homeowner''s Tax Relief:]]</f>
        <v>193630101.06</v>
      </c>
    </row>
    <row r="30" spans="1:9" x14ac:dyDescent="0.25">
      <c r="A30" t="s">
        <v>28</v>
      </c>
      <c r="B30" s="4">
        <v>44477101</v>
      </c>
      <c r="C30" s="4">
        <f>Table2[[#This Row],[Property Tax Levied:]]+Table2[[#This Row],[SDFF Levy Reductions:]]</f>
        <v>45657292</v>
      </c>
      <c r="D30" s="4">
        <f>Table1[[#This Row],[Homeowner''s Tax Relief:]]</f>
        <v>3519862.56</v>
      </c>
      <c r="E30" s="4">
        <f>Table1[[#This Row],[SDFF Levy Reductions:]]</f>
        <v>1180191</v>
      </c>
      <c r="F30" s="4">
        <f>Table1[[#This Row],[Additional Tax Relief:]]</f>
        <v>498990.25999999989</v>
      </c>
      <c r="G30" s="4">
        <f>Table1[[#This Row],[Total Tax Savings:]]</f>
        <v>5199043.82</v>
      </c>
      <c r="H30" s="2">
        <f>Table2[[#This Row],[Total Tax Relief:]]/Table2[[#This Row],[Property Tax Before Tax Relief:]]</f>
        <v>0.11387105087178627</v>
      </c>
      <c r="I30" s="4">
        <f>Table2[[#This Row],[Property Tax Levied:]]-Table2[[#This Row],[Additional Tax Relief:]]-Table2[[#This Row],[Homeowner''s Tax Relief:]]</f>
        <v>40458248.18</v>
      </c>
    </row>
    <row r="31" spans="1:9" x14ac:dyDescent="0.25">
      <c r="A31" t="s">
        <v>29</v>
      </c>
      <c r="B31" s="4">
        <v>5834688</v>
      </c>
      <c r="C31" s="4">
        <f>Table2[[#This Row],[Property Tax Levied:]]+Table2[[#This Row],[SDFF Levy Reductions:]]</f>
        <v>6081970</v>
      </c>
      <c r="D31" s="4">
        <f>Table1[[#This Row],[Homeowner''s Tax Relief:]]</f>
        <v>473728.2</v>
      </c>
      <c r="E31" s="4">
        <f>Table1[[#This Row],[SDFF Levy Reductions:]]</f>
        <v>247282</v>
      </c>
      <c r="F31" s="4">
        <f>Table1[[#This Row],[Additional Tax Relief:]]</f>
        <v>64036.919999999991</v>
      </c>
      <c r="G31" s="4">
        <f>Table1[[#This Row],[Total Tax Savings:]]</f>
        <v>785047.12</v>
      </c>
      <c r="H31" s="2">
        <f>Table2[[#This Row],[Total Tax Relief:]]/Table2[[#This Row],[Property Tax Before Tax Relief:]]</f>
        <v>0.12907776920964753</v>
      </c>
      <c r="I31" s="4">
        <f>Table2[[#This Row],[Property Tax Levied:]]-Table2[[#This Row],[Additional Tax Relief:]]-Table2[[#This Row],[Homeowner''s Tax Relief:]]</f>
        <v>5296922.88</v>
      </c>
    </row>
    <row r="32" spans="1:9" x14ac:dyDescent="0.25">
      <c r="A32" t="s">
        <v>30</v>
      </c>
      <c r="B32" s="4">
        <v>4316776</v>
      </c>
      <c r="C32" s="4">
        <f>Table2[[#This Row],[Property Tax Levied:]]+Table2[[#This Row],[SDFF Levy Reductions:]]</f>
        <v>4425273</v>
      </c>
      <c r="D32" s="4">
        <f>Table1[[#This Row],[Homeowner''s Tax Relief:]]</f>
        <v>281335.46000000002</v>
      </c>
      <c r="E32" s="4">
        <f>Table1[[#This Row],[SDFF Levy Reductions:]]</f>
        <v>108497</v>
      </c>
      <c r="F32" s="4">
        <f>Table1[[#This Row],[Additional Tax Relief:]]</f>
        <v>47377.54</v>
      </c>
      <c r="G32" s="4">
        <f>Table1[[#This Row],[Total Tax Savings:]]</f>
        <v>437210</v>
      </c>
      <c r="H32" s="2">
        <f>Table2[[#This Row],[Total Tax Relief:]]/Table2[[#This Row],[Property Tax Before Tax Relief:]]</f>
        <v>9.8798424413589853E-2</v>
      </c>
      <c r="I32" s="4">
        <f>Table2[[#This Row],[Property Tax Levied:]]-Table2[[#This Row],[Additional Tax Relief:]]-Table2[[#This Row],[Homeowner''s Tax Relief:]]</f>
        <v>3988063</v>
      </c>
    </row>
    <row r="33" spans="1:9" x14ac:dyDescent="0.25">
      <c r="A33" t="s">
        <v>31</v>
      </c>
      <c r="B33" s="4">
        <v>4283876</v>
      </c>
      <c r="C33" s="4">
        <f>Table2[[#This Row],[Property Tax Levied:]]+Table2[[#This Row],[SDFF Levy Reductions:]]</f>
        <v>4661816</v>
      </c>
      <c r="D33" s="4">
        <f>Table1[[#This Row],[Homeowner''s Tax Relief:]]</f>
        <v>272420.15999999997</v>
      </c>
      <c r="E33" s="4">
        <f>Table1[[#This Row],[SDFF Levy Reductions:]]</f>
        <v>377940</v>
      </c>
      <c r="F33" s="4">
        <f>Table1[[#This Row],[Additional Tax Relief:]]</f>
        <v>47016.39999999998</v>
      </c>
      <c r="G33" s="4">
        <f>Table1[[#This Row],[Total Tax Savings:]]</f>
        <v>697376.55999999994</v>
      </c>
      <c r="H33" s="2">
        <f>Table2[[#This Row],[Total Tax Relief:]]/Table2[[#This Row],[Property Tax Before Tax Relief:]]</f>
        <v>0.14959332586271101</v>
      </c>
      <c r="I33" s="4">
        <f>Table2[[#This Row],[Property Tax Levied:]]-Table2[[#This Row],[Additional Tax Relief:]]-Table2[[#This Row],[Homeowner''s Tax Relief:]]</f>
        <v>3964439.4399999995</v>
      </c>
    </row>
    <row r="34" spans="1:9" x14ac:dyDescent="0.25">
      <c r="A34" t="s">
        <v>32</v>
      </c>
      <c r="B34" s="4">
        <v>33767206</v>
      </c>
      <c r="C34" s="4">
        <f>Table2[[#This Row],[Property Tax Levied:]]+Table2[[#This Row],[SDFF Levy Reductions:]]</f>
        <v>35834895</v>
      </c>
      <c r="D34" s="4">
        <f>Table1[[#This Row],[Homeowner''s Tax Relief:]]</f>
        <v>2516636.48</v>
      </c>
      <c r="E34" s="4">
        <f>Table1[[#This Row],[SDFF Levy Reductions:]]</f>
        <v>2067689</v>
      </c>
      <c r="F34" s="4">
        <f>Table1[[#This Row],[Additional Tax Relief:]]</f>
        <v>394644.69999999995</v>
      </c>
      <c r="G34" s="4">
        <f>Table1[[#This Row],[Total Tax Savings:]]</f>
        <v>4978970.1800000006</v>
      </c>
      <c r="H34" s="2">
        <f>Table2[[#This Row],[Total Tax Relief:]]/Table2[[#This Row],[Property Tax Before Tax Relief:]]</f>
        <v>0.1389419497392137</v>
      </c>
      <c r="I34" s="4">
        <f>Table2[[#This Row],[Property Tax Levied:]]-Table2[[#This Row],[Additional Tax Relief:]]-Table2[[#This Row],[Homeowner''s Tax Relief:]]</f>
        <v>30855924.82</v>
      </c>
    </row>
    <row r="35" spans="1:9" x14ac:dyDescent="0.25">
      <c r="A35" t="s">
        <v>33</v>
      </c>
      <c r="B35" s="4">
        <v>16936108</v>
      </c>
      <c r="C35" s="4">
        <f>Table2[[#This Row],[Property Tax Levied:]]+Table2[[#This Row],[SDFF Levy Reductions:]]</f>
        <v>18458874</v>
      </c>
      <c r="D35" s="4">
        <f>Table1[[#This Row],[Homeowner''s Tax Relief:]]</f>
        <v>1347949.14</v>
      </c>
      <c r="E35" s="4">
        <f>Table1[[#This Row],[SDFF Levy Reductions:]]</f>
        <v>1522766</v>
      </c>
      <c r="F35" s="4">
        <f>Table1[[#This Row],[Additional Tax Relief:]]</f>
        <v>188192.72</v>
      </c>
      <c r="G35" s="4">
        <f>Table1[[#This Row],[Total Tax Savings:]]</f>
        <v>3058907.86</v>
      </c>
      <c r="H35" s="2">
        <f>Table2[[#This Row],[Total Tax Relief:]]/Table2[[#This Row],[Property Tax Before Tax Relief:]]</f>
        <v>0.1657147591992881</v>
      </c>
      <c r="I35" s="4">
        <f>Table2[[#This Row],[Property Tax Levied:]]-Table2[[#This Row],[Additional Tax Relief:]]-Table2[[#This Row],[Homeowner''s Tax Relief:]]</f>
        <v>15399966.139999999</v>
      </c>
    </row>
    <row r="36" spans="1:9" x14ac:dyDescent="0.25">
      <c r="A36" t="s">
        <v>34</v>
      </c>
      <c r="B36" s="4">
        <v>72767434</v>
      </c>
      <c r="C36" s="4">
        <f>Table2[[#This Row],[Property Tax Levied:]]+Table2[[#This Row],[SDFF Levy Reductions:]]</f>
        <v>74825110</v>
      </c>
      <c r="D36" s="4">
        <f>Table1[[#This Row],[Homeowner''s Tax Relief:]]</f>
        <v>5558309.6399999997</v>
      </c>
      <c r="E36" s="4">
        <f>Table1[[#This Row],[SDFF Levy Reductions:]]</f>
        <v>2057676</v>
      </c>
      <c r="F36" s="4">
        <f>Table1[[#This Row],[Additional Tax Relief:]]</f>
        <v>820936.92000000016</v>
      </c>
      <c r="G36" s="4">
        <f>Table1[[#This Row],[Total Tax Savings:]]</f>
        <v>8436922.5600000005</v>
      </c>
      <c r="H36" s="2">
        <f>Table2[[#This Row],[Total Tax Relief:]]/Table2[[#This Row],[Property Tax Before Tax Relief:]]</f>
        <v>0.11275523096457861</v>
      </c>
      <c r="I36" s="4">
        <f>Table2[[#This Row],[Property Tax Levied:]]-Table2[[#This Row],[Additional Tax Relief:]]-Table2[[#This Row],[Homeowner''s Tax Relief:]]</f>
        <v>66388187.439999998</v>
      </c>
    </row>
    <row r="37" spans="1:9" x14ac:dyDescent="0.25">
      <c r="A37" t="s">
        <v>35</v>
      </c>
      <c r="B37" s="4">
        <v>3270926</v>
      </c>
      <c r="C37" s="4">
        <f>Table2[[#This Row],[Property Tax Levied:]]+Table2[[#This Row],[SDFF Levy Reductions:]]</f>
        <v>3560281</v>
      </c>
      <c r="D37" s="4">
        <f>Table1[[#This Row],[Homeowner''s Tax Relief:]]</f>
        <v>327304.28000000003</v>
      </c>
      <c r="E37" s="4">
        <f>Table1[[#This Row],[SDFF Levy Reductions:]]</f>
        <v>289355</v>
      </c>
      <c r="F37" s="4">
        <f>Table1[[#This Row],[Additional Tax Relief:]]</f>
        <v>35899.08</v>
      </c>
      <c r="G37" s="4">
        <f>Table1[[#This Row],[Total Tax Savings:]]</f>
        <v>652558.36</v>
      </c>
      <c r="H37" s="2">
        <f>Table2[[#This Row],[Total Tax Relief:]]/Table2[[#This Row],[Property Tax Before Tax Relief:]]</f>
        <v>0.18328844268191191</v>
      </c>
      <c r="I37" s="4">
        <f>Table2[[#This Row],[Property Tax Levied:]]-Table2[[#This Row],[Additional Tax Relief:]]-Table2[[#This Row],[Homeowner''s Tax Relief:]]</f>
        <v>2907722.6399999997</v>
      </c>
    </row>
    <row r="38" spans="1:9" x14ac:dyDescent="0.25">
      <c r="A38" t="s">
        <v>36</v>
      </c>
      <c r="B38" s="4">
        <v>8838730</v>
      </c>
      <c r="C38" s="4">
        <f>Table2[[#This Row],[Property Tax Levied:]]+Table2[[#This Row],[SDFF Levy Reductions:]]</f>
        <v>9526454</v>
      </c>
      <c r="D38" s="4">
        <f>Table1[[#This Row],[Homeowner''s Tax Relief:]]</f>
        <v>667165.52</v>
      </c>
      <c r="E38" s="4">
        <f>Table1[[#This Row],[SDFF Levy Reductions:]]</f>
        <v>687724</v>
      </c>
      <c r="F38" s="4">
        <f>Table1[[#This Row],[Additional Tax Relief:]]</f>
        <v>97006.899999999965</v>
      </c>
      <c r="G38" s="4">
        <f>Table1[[#This Row],[Total Tax Savings:]]</f>
        <v>1451896.42</v>
      </c>
      <c r="H38" s="2">
        <f>Table2[[#This Row],[Total Tax Relief:]]/Table2[[#This Row],[Property Tax Before Tax Relief:]]</f>
        <v>0.15240680530237169</v>
      </c>
      <c r="I38" s="4">
        <f>Table2[[#This Row],[Property Tax Levied:]]-Table2[[#This Row],[Additional Tax Relief:]]-Table2[[#This Row],[Homeowner''s Tax Relief:]]</f>
        <v>8074557.5800000001</v>
      </c>
    </row>
    <row r="39" spans="1:9" x14ac:dyDescent="0.25">
      <c r="A39" t="s">
        <v>37</v>
      </c>
      <c r="B39" s="4">
        <v>19183429</v>
      </c>
      <c r="C39" s="4">
        <f>Table2[[#This Row],[Property Tax Levied:]]+Table2[[#This Row],[SDFF Levy Reductions:]]</f>
        <v>20636105</v>
      </c>
      <c r="D39" s="4">
        <f>Table1[[#This Row],[Homeowner''s Tax Relief:]]</f>
        <v>2155893.12</v>
      </c>
      <c r="E39" s="4">
        <f>Table1[[#This Row],[SDFF Levy Reductions:]]</f>
        <v>1452676</v>
      </c>
      <c r="F39" s="4">
        <f>Table1[[#This Row],[Additional Tax Relief:]]</f>
        <v>211800.28</v>
      </c>
      <c r="G39" s="4">
        <f>Table1[[#This Row],[Total Tax Savings:]]</f>
        <v>3820369.4</v>
      </c>
      <c r="H39" s="2">
        <f>Table2[[#This Row],[Total Tax Relief:]]/Table2[[#This Row],[Property Tax Before Tax Relief:]]</f>
        <v>0.18513035284517113</v>
      </c>
      <c r="I39" s="4">
        <f>Table2[[#This Row],[Property Tax Levied:]]-Table2[[#This Row],[Additional Tax Relief:]]-Table2[[#This Row],[Homeowner''s Tax Relief:]]</f>
        <v>16815735.599999998</v>
      </c>
    </row>
    <row r="40" spans="1:9" x14ac:dyDescent="0.25">
      <c r="A40" t="s">
        <v>38</v>
      </c>
      <c r="B40" s="4">
        <v>16344684</v>
      </c>
      <c r="C40" s="4">
        <f>Table2[[#This Row],[Property Tax Levied:]]+Table2[[#This Row],[SDFF Levy Reductions:]]</f>
        <v>16976049</v>
      </c>
      <c r="D40" s="4">
        <f>Table1[[#This Row],[Homeowner''s Tax Relief:]]</f>
        <v>697035.06</v>
      </c>
      <c r="E40" s="4">
        <f>Table1[[#This Row],[SDFF Levy Reductions:]]</f>
        <v>631365</v>
      </c>
      <c r="F40" s="4">
        <f>Table1[[#This Row],[Additional Tax Relief:]]</f>
        <v>180241.41999999998</v>
      </c>
      <c r="G40" s="4">
        <f>Table1[[#This Row],[Total Tax Savings:]]</f>
        <v>1508641.48</v>
      </c>
      <c r="H40" s="2">
        <f>Table2[[#This Row],[Total Tax Relief:]]/Table2[[#This Row],[Property Tax Before Tax Relief:]]</f>
        <v>8.8868822185892607E-2</v>
      </c>
      <c r="I40" s="4">
        <f>Table2[[#This Row],[Property Tax Levied:]]-Table2[[#This Row],[Additional Tax Relief:]]-Table2[[#This Row],[Homeowner''s Tax Relief:]]</f>
        <v>15467407.52</v>
      </c>
    </row>
    <row r="41" spans="1:9" x14ac:dyDescent="0.25">
      <c r="A41" t="s">
        <v>39</v>
      </c>
      <c r="B41" s="4">
        <v>16466545</v>
      </c>
      <c r="C41" s="4">
        <f>Table2[[#This Row],[Property Tax Levied:]]+Table2[[#This Row],[SDFF Levy Reductions:]]</f>
        <v>17022012</v>
      </c>
      <c r="D41" s="4">
        <f>Table1[[#This Row],[Homeowner''s Tax Relief:]]</f>
        <v>881947.18</v>
      </c>
      <c r="E41" s="4">
        <f>Table1[[#This Row],[SDFF Levy Reductions:]]</f>
        <v>555467</v>
      </c>
      <c r="F41" s="4">
        <f>Table1[[#This Row],[Additional Tax Relief:]]</f>
        <v>180723.73999999993</v>
      </c>
      <c r="G41" s="4">
        <f>Table1[[#This Row],[Total Tax Savings:]]</f>
        <v>1618137.9200000002</v>
      </c>
      <c r="H41" s="2">
        <f>Table2[[#This Row],[Total Tax Relief:]]/Table2[[#This Row],[Property Tax Before Tax Relief:]]</f>
        <v>9.5061495668079671E-2</v>
      </c>
      <c r="I41" s="4">
        <f>Table2[[#This Row],[Property Tax Levied:]]-Table2[[#This Row],[Additional Tax Relief:]]-Table2[[#This Row],[Homeowner''s Tax Relief:]]</f>
        <v>15403874.08</v>
      </c>
    </row>
    <row r="42" spans="1:9" x14ac:dyDescent="0.25">
      <c r="A42" t="s">
        <v>40</v>
      </c>
      <c r="B42" s="4">
        <v>22060343</v>
      </c>
      <c r="C42" s="4">
        <f>Table2[[#This Row],[Property Tax Levied:]]+Table2[[#This Row],[SDFF Levy Reductions:]]</f>
        <v>22746113</v>
      </c>
      <c r="D42" s="4">
        <f>Table1[[#This Row],[Homeowner''s Tax Relief:]]</f>
        <v>776354.64</v>
      </c>
      <c r="E42" s="4">
        <f>Table1[[#This Row],[SDFF Levy Reductions:]]</f>
        <v>685770</v>
      </c>
      <c r="F42" s="4">
        <f>Table1[[#This Row],[Additional Tax Relief:]]</f>
        <v>244828.58000000005</v>
      </c>
      <c r="G42" s="4">
        <f>Table1[[#This Row],[Total Tax Savings:]]</f>
        <v>1706953.2200000002</v>
      </c>
      <c r="H42" s="2">
        <f>Table2[[#This Row],[Total Tax Relief:]]/Table2[[#This Row],[Property Tax Before Tax Relief:]]</f>
        <v>7.5043732526959672E-2</v>
      </c>
      <c r="I42" s="4">
        <f>Table2[[#This Row],[Property Tax Levied:]]-Table2[[#This Row],[Additional Tax Relief:]]-Table2[[#This Row],[Homeowner''s Tax Relief:]]</f>
        <v>21039159.780000001</v>
      </c>
    </row>
    <row r="43" spans="1:9" x14ac:dyDescent="0.25">
      <c r="A43" t="s">
        <v>41</v>
      </c>
      <c r="B43" s="4">
        <v>104698679</v>
      </c>
      <c r="C43" s="4">
        <f>Table2[[#This Row],[Property Tax Levied:]]+Table2[[#This Row],[SDFF Levy Reductions:]]</f>
        <v>110223578</v>
      </c>
      <c r="D43" s="4">
        <f>Table1[[#This Row],[Homeowner''s Tax Relief:]]</f>
        <v>10029522.560000001</v>
      </c>
      <c r="E43" s="4">
        <f>Table1[[#This Row],[SDFF Levy Reductions:]]</f>
        <v>5524899</v>
      </c>
      <c r="F43" s="4">
        <f>Table1[[#This Row],[Additional Tax Relief:]]</f>
        <v>1203792.5</v>
      </c>
      <c r="G43" s="4">
        <f>Table1[[#This Row],[Total Tax Savings:]]</f>
        <v>16758214.060000001</v>
      </c>
      <c r="H43" s="2">
        <f>Table2[[#This Row],[Total Tax Relief:]]/Table2[[#This Row],[Property Tax Before Tax Relief:]]</f>
        <v>0.15203837839486575</v>
      </c>
      <c r="I43" s="4">
        <f>Table2[[#This Row],[Property Tax Levied:]]-Table2[[#This Row],[Additional Tax Relief:]]-Table2[[#This Row],[Homeowner''s Tax Relief:]]</f>
        <v>93465363.939999998</v>
      </c>
    </row>
    <row r="44" spans="1:9" x14ac:dyDescent="0.25">
      <c r="A44" t="s">
        <v>42</v>
      </c>
      <c r="B44" s="4">
        <v>35219216</v>
      </c>
      <c r="C44" s="4">
        <f>Table2[[#This Row],[Property Tax Levied:]]+Table2[[#This Row],[SDFF Levy Reductions:]]</f>
        <v>35796010</v>
      </c>
      <c r="D44" s="4">
        <f>Table1[[#This Row],[Homeowner''s Tax Relief:]]</f>
        <v>1190859.6399999999</v>
      </c>
      <c r="E44" s="4">
        <f>Table1[[#This Row],[SDFF Levy Reductions:]]</f>
        <v>576794</v>
      </c>
      <c r="F44" s="4">
        <f>Table1[[#This Row],[Additional Tax Relief:]]</f>
        <v>389659.08</v>
      </c>
      <c r="G44" s="4">
        <f>Table1[[#This Row],[Total Tax Savings:]]</f>
        <v>2157312.7199999997</v>
      </c>
      <c r="H44" s="2">
        <f>Table2[[#This Row],[Total Tax Relief:]]/Table2[[#This Row],[Property Tax Before Tax Relief:]]</f>
        <v>6.0266848735375807E-2</v>
      </c>
      <c r="I44" s="4">
        <f>Table2[[#This Row],[Property Tax Levied:]]-Table2[[#This Row],[Additional Tax Relief:]]-Table2[[#This Row],[Homeowner''s Tax Relief:]]</f>
        <v>33638697.280000001</v>
      </c>
    </row>
    <row r="45" spans="1:9" x14ac:dyDescent="0.25">
      <c r="A45" t="s">
        <v>43</v>
      </c>
      <c r="B45" s="4">
        <v>10642569</v>
      </c>
      <c r="C45" s="4">
        <f>Table2[[#This Row],[Property Tax Levied:]]+Table2[[#This Row],[SDFF Levy Reductions:]]</f>
        <v>11042122</v>
      </c>
      <c r="D45" s="4">
        <f>Table1[[#This Row],[Homeowner''s Tax Relief:]]</f>
        <v>1091116.94</v>
      </c>
      <c r="E45" s="4">
        <f>Table1[[#This Row],[SDFF Levy Reductions:]]</f>
        <v>399553</v>
      </c>
      <c r="F45" s="4">
        <f>Table1[[#This Row],[Additional Tax Relief:]]</f>
        <v>116804.37999999999</v>
      </c>
      <c r="G45" s="4">
        <f>Table1[[#This Row],[Total Tax Savings:]]</f>
        <v>1607474.3199999998</v>
      </c>
      <c r="H45" s="2">
        <f>Table2[[#This Row],[Total Tax Relief:]]/Table2[[#This Row],[Property Tax Before Tax Relief:]]</f>
        <v>0.14557657667611351</v>
      </c>
      <c r="I45" s="4">
        <f>Table2[[#This Row],[Property Tax Levied:]]-Table2[[#This Row],[Additional Tax Relief:]]-Table2[[#This Row],[Homeowner''s Tax Relief:]]</f>
        <v>9434647.6799999997</v>
      </c>
    </row>
    <row r="46" spans="1:9" x14ac:dyDescent="0.25">
      <c r="A46" t="s">
        <v>44</v>
      </c>
      <c r="B46" s="5">
        <f>SUBTOTAL(109,Table2[Property Tax Levied:])</f>
        <v>2162091454</v>
      </c>
      <c r="C46" s="5">
        <f>SUBTOTAL(109,Table2[Property Tax Before Tax Relief:])</f>
        <v>2259763783</v>
      </c>
      <c r="D46" s="5">
        <f>SUBTOTAL(109,Table2[Homeowner''s Tax Relief:])</f>
        <v>191797484.91999993</v>
      </c>
      <c r="E46" s="5">
        <f>SUBTOTAL(109,Table2[SDFF Levy Reductions:])</f>
        <v>97672329</v>
      </c>
      <c r="F46" s="5">
        <f>SUBTOTAL(109,Table2[Additional Tax Relief:])</f>
        <v>24564356.059999991</v>
      </c>
      <c r="G46" s="5">
        <f>SUBTOTAL(109,Table2[Total Tax Relief:])</f>
        <v>314034169.98000008</v>
      </c>
      <c r="H46" s="2">
        <f>Table2[[#Totals],[Total Tax Relief:]]/Table2[[#Totals],[Property Tax Before Tax Relief:]]</f>
        <v>0.13896769757195462</v>
      </c>
      <c r="I46" s="5">
        <f>SUBTOTAL(109,Table2[Property Tax After Tax Relief:])</f>
        <v>1945729613.0200002</v>
      </c>
    </row>
    <row r="47" spans="1:9" x14ac:dyDescent="0.25">
      <c r="B47" s="1"/>
      <c r="C47" s="1"/>
      <c r="D47" s="2"/>
      <c r="E47" s="2"/>
      <c r="F47" s="3"/>
      <c r="G47" s="2"/>
      <c r="H47" s="2"/>
    </row>
    <row r="48" spans="1:9" x14ac:dyDescent="0.25">
      <c r="A48" t="s">
        <v>56</v>
      </c>
    </row>
    <row r="49" spans="1:1" x14ac:dyDescent="0.25">
      <c r="A49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</sheetData>
  <printOptions horizontalCentered="1" verticalCentered="1"/>
  <pageMargins left="0.7" right="0.7" top="0.75" bottom="0.75" header="0.3" footer="0.3"/>
  <pageSetup scale="81" orientation="portrait" horizontalDpi="1200" verticalDpi="1200" r:id="rId1"/>
  <headerFooter>
    <oddHeader>&amp;C&amp;"-,Bold"&amp;18Summary of 2023 Property Tax Savings from HB292</oddHeader>
    <oddFooter>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Savings</vt:lpstr>
      <vt:lpstr>Tax Before-After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Seloske</dc:creator>
  <cp:lastModifiedBy>Alan Dornfest</cp:lastModifiedBy>
  <cp:lastPrinted>2023-11-17T22:02:27Z</cp:lastPrinted>
  <dcterms:created xsi:type="dcterms:W3CDTF">2023-11-17T20:33:21Z</dcterms:created>
  <dcterms:modified xsi:type="dcterms:W3CDTF">2023-11-17T22:02:46Z</dcterms:modified>
</cp:coreProperties>
</file>