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960" activeTab="0"/>
  </bookViews>
  <sheets>
    <sheet name="Data Entry" sheetId="1" r:id="rId1"/>
    <sheet name="AD-3114" sheetId="2" r:id="rId2"/>
    <sheet name="AD-3114 (continuation)" sheetId="3" r:id="rId3"/>
    <sheet name="AD-3114 Instructions" sheetId="4" r:id="rId4"/>
    <sheet name="ECPR_P1" sheetId="5" state="hidden" r:id="rId5"/>
    <sheet name="ECPR_P2" sheetId="6" state="hidden" r:id="rId6"/>
    <sheet name="ECPR_P3" sheetId="7" state="hidden" r:id="rId7"/>
    <sheet name="ECPR_P4" sheetId="8" state="hidden" r:id="rId8"/>
    <sheet name="ECPR" sheetId="9" r:id="rId9"/>
    <sheet name="ECPR (2)" sheetId="10" state="hidden" r:id="rId10"/>
    <sheet name="PAS" sheetId="11" state="hidden" r:id="rId11"/>
    <sheet name="data" sheetId="12" state="hidden" r:id="rId12"/>
  </sheets>
  <definedNames>
    <definedName name="_xlnm._FilterDatabase" localSheetId="10" hidden="1">'PAS'!$A$3:$S$173</definedName>
    <definedName name="_xlfn.IFNA" hidden="1">#NAME?</definedName>
    <definedName name="_xlnm.Print_Area" localSheetId="1">'AD-3114'!$A$2:$X$71</definedName>
    <definedName name="_xlnm.Print_Area" localSheetId="2">'AD-3114 (continuation)'!$A$1:$V$51</definedName>
    <definedName name="_xlnm.Print_Area" localSheetId="3">'AD-3114 Instructions'!$B$1:$C$62</definedName>
    <definedName name="_xlnm.Print_Area" localSheetId="0">'Data Entry'!$C$1:$K$69</definedName>
    <definedName name="_xlnm.Print_Area" localSheetId="8">'ECPR'!$B$2:$O$69</definedName>
    <definedName name="_xlnm.Print_Area" localSheetId="9">'ECPR (2)'!$B$2:$O$67</definedName>
    <definedName name="_xlnm.Print_Area" localSheetId="4">'ECPR_P1'!$B$2:$M$14</definedName>
    <definedName name="_xlnm.Print_Area" localSheetId="5">'ECPR_P2'!$B$2:$O$21</definedName>
    <definedName name="_xlnm.Print_Area" localSheetId="6">'ECPR_P3'!$A$1:$K$20</definedName>
    <definedName name="_xlnm.Print_Area" localSheetId="7">'ECPR_P4'!$B$2:$P$22</definedName>
    <definedName name="_xlnm.Print_Titles" localSheetId="8">'ECPR'!$B:$D</definedName>
    <definedName name="_xlnm.Print_Titles" localSheetId="9">'ECPR (2)'!$B:$D</definedName>
    <definedName name="_xlnm.Print_Titles" localSheetId="4">'ECPR_P1'!$B:$D</definedName>
    <definedName name="_xlnm.Print_Titles" localSheetId="5">'ECPR_P2'!$B:$D</definedName>
    <definedName name="_xlnm.Print_Titles" localSheetId="6">'ECPR_P3'!$B:$D</definedName>
    <definedName name="_xlnm.Print_Titles" localSheetId="7">'ECPR_P4'!$B:$D</definedName>
    <definedName name="RowCropName">'PAS'!$C$13:$C$25</definedName>
    <definedName name="RowCropType">'PAS'!$D$13:$D$25</definedName>
  </definedNames>
  <calcPr fullCalcOnLoad="1"/>
</workbook>
</file>

<file path=xl/sharedStrings.xml><?xml version="1.0" encoding="utf-8"?>
<sst xmlns="http://schemas.openxmlformats.org/spreadsheetml/2006/main" count="2382" uniqueCount="497">
  <si>
    <t>Program Administration System</t>
  </si>
  <si>
    <t>Category</t>
  </si>
  <si>
    <t>Name</t>
  </si>
  <si>
    <t>Type</t>
  </si>
  <si>
    <t>Intended Use</t>
  </si>
  <si>
    <t>Unit of Measure</t>
  </si>
  <si>
    <t>Part 1 - Rate</t>
  </si>
  <si>
    <t>Part 2 - Rate</t>
  </si>
  <si>
    <t>Part 1 - Payment %</t>
  </si>
  <si>
    <t>Part 1 - Quantity %</t>
  </si>
  <si>
    <t>Part 2 - Payment %</t>
  </si>
  <si>
    <t>Part 2 - Quantity %</t>
  </si>
  <si>
    <t>Hogs</t>
  </si>
  <si>
    <t>Head</t>
  </si>
  <si>
    <t>Pigs</t>
  </si>
  <si>
    <t>Livestock</t>
  </si>
  <si>
    <t>&lt;600 Pounds</t>
  </si>
  <si>
    <t>&gt;600 Pounds</t>
  </si>
  <si>
    <t>Fed Cattle</t>
  </si>
  <si>
    <t>Mature Cattle</t>
  </si>
  <si>
    <t>Milk</t>
  </si>
  <si>
    <t>Row Crop</t>
  </si>
  <si>
    <t>Malting</t>
  </si>
  <si>
    <t>Canola</t>
  </si>
  <si>
    <t>Corn</t>
  </si>
  <si>
    <t>Grain</t>
  </si>
  <si>
    <t>Upland</t>
  </si>
  <si>
    <t>Millet</t>
  </si>
  <si>
    <t>Oats</t>
  </si>
  <si>
    <t>Sorghum</t>
  </si>
  <si>
    <t>Soybeans</t>
  </si>
  <si>
    <t>Sunflowers</t>
  </si>
  <si>
    <t>Durum</t>
  </si>
  <si>
    <t>Hard Red Spring</t>
  </si>
  <si>
    <t>Specialty</t>
  </si>
  <si>
    <t>Almonds</t>
  </si>
  <si>
    <t>Beans</t>
  </si>
  <si>
    <t>Broccoli</t>
  </si>
  <si>
    <t>Sweet</t>
  </si>
  <si>
    <t>Lemons</t>
  </si>
  <si>
    <t>Iceberg</t>
  </si>
  <si>
    <t>Spinach</t>
  </si>
  <si>
    <t>Squash</t>
  </si>
  <si>
    <t>Strawberries</t>
  </si>
  <si>
    <t>Tomatoes</t>
  </si>
  <si>
    <t>Commodity</t>
  </si>
  <si>
    <t>Specialty crops</t>
  </si>
  <si>
    <t>Dairy</t>
  </si>
  <si>
    <t>Producer Name:</t>
  </si>
  <si>
    <t>Value Loss</t>
  </si>
  <si>
    <t>Nursery</t>
  </si>
  <si>
    <t>Aquaculture</t>
  </si>
  <si>
    <t>Floriculture</t>
  </si>
  <si>
    <t>Apples</t>
  </si>
  <si>
    <t>Artichokes</t>
  </si>
  <si>
    <t>Cabbage</t>
  </si>
  <si>
    <t>Carrots</t>
  </si>
  <si>
    <t>Cauliflower</t>
  </si>
  <si>
    <t>Cucumbers</t>
  </si>
  <si>
    <t>Eggplant</t>
  </si>
  <si>
    <t>Romaine</t>
  </si>
  <si>
    <t>Oranges</t>
  </si>
  <si>
    <t>Peaches</t>
  </si>
  <si>
    <t>Pears</t>
  </si>
  <si>
    <t>Pecans</t>
  </si>
  <si>
    <t>Peppers, Bell</t>
  </si>
  <si>
    <t>Peppers, Other</t>
  </si>
  <si>
    <t>Barley, Malting</t>
  </si>
  <si>
    <t>Cotton, Upland</t>
  </si>
  <si>
    <t>Wheat, Durum</t>
  </si>
  <si>
    <t>Wheat, HRS</t>
  </si>
  <si>
    <t>ASPARAGUS</t>
  </si>
  <si>
    <t>AVOCADOS</t>
  </si>
  <si>
    <t>BLUEBERRIES</t>
  </si>
  <si>
    <t>CANTALOUPES</t>
  </si>
  <si>
    <t>CELERY</t>
  </si>
  <si>
    <t>GARLIC</t>
  </si>
  <si>
    <t>GRAPEFRUIT</t>
  </si>
  <si>
    <t>KIWIFRUIT</t>
  </si>
  <si>
    <t>MUSHROOMS</t>
  </si>
  <si>
    <t>PAPAYA</t>
  </si>
  <si>
    <t>POTATOES</t>
  </si>
  <si>
    <t>TANGERINES</t>
  </si>
  <si>
    <t>TARO</t>
  </si>
  <si>
    <t>WALNUTS</t>
  </si>
  <si>
    <t>WATERMELON</t>
  </si>
  <si>
    <t>ONIONS, Green</t>
  </si>
  <si>
    <t>CCC Payment Rate
(per pound)</t>
  </si>
  <si>
    <t>Item 32)
Volume of Production Sold 
(Jan 15, 2020 - April 15, 2020)</t>
  </si>
  <si>
    <t>Quarter 2 National Adjustment</t>
  </si>
  <si>
    <t>Non-specialty crops and wool</t>
  </si>
  <si>
    <t>CARES - Quantity Factor (Part 1)</t>
  </si>
  <si>
    <t>CCC - Quantity Factor          (Part 2)</t>
  </si>
  <si>
    <t>CARES Value Loss Factor</t>
  </si>
  <si>
    <t>CCC Value Loss Factor</t>
  </si>
  <si>
    <t>CARES  Payment Rate
(per pound)</t>
  </si>
  <si>
    <t>CARES Gross Payment
(E Adusted by F, if applicable, * H)</t>
  </si>
  <si>
    <t>CCC Gross Payment 
(K Adusted by L, if applicable, * N)</t>
  </si>
  <si>
    <t>Row Crop Wool Ungraded</t>
  </si>
  <si>
    <t>Row Crop Wool Graded</t>
  </si>
  <si>
    <t>Wool Graded</t>
  </si>
  <si>
    <t>Wool Ungraded</t>
  </si>
  <si>
    <t>All Other Cattle</t>
  </si>
  <si>
    <t>CARES Payment Quantity 
(G*H)</t>
  </si>
  <si>
    <t>CARES Payment Rate
(Part 1)</t>
  </si>
  <si>
    <t>CCC  Payment Rate
(Part 2)</t>
  </si>
  <si>
    <t>Crop</t>
  </si>
  <si>
    <r>
      <rPr>
        <sz val="8"/>
        <rFont val="Arial"/>
        <family val="2"/>
      </rPr>
      <t>DISAPPROVED</t>
    </r>
  </si>
  <si>
    <r>
      <rPr>
        <sz val="8"/>
        <rFont val="Arial"/>
        <family val="2"/>
      </rPr>
      <t>APPROVED</t>
    </r>
  </si>
  <si>
    <r>
      <rPr>
        <b/>
        <sz val="9"/>
        <rFont val="Arial"/>
        <family val="2"/>
      </rPr>
      <t>CCC</t>
    </r>
  </si>
  <si>
    <r>
      <rPr>
        <b/>
        <sz val="9"/>
        <rFont val="Arial"/>
        <family val="2"/>
      </rPr>
      <t>CARES</t>
    </r>
  </si>
  <si>
    <r>
      <rPr>
        <sz val="8"/>
        <rFont val="Arial"/>
        <family val="2"/>
      </rPr>
      <t xml:space="preserve">43.
</t>
    </r>
    <r>
      <rPr>
        <sz val="8"/>
        <rFont val="Arial"/>
        <family val="2"/>
      </rPr>
      <t>Determination</t>
    </r>
  </si>
  <si>
    <r>
      <rPr>
        <sz val="8"/>
        <rFont val="Arial"/>
        <family val="2"/>
      </rPr>
      <t xml:space="preserve">42.
</t>
    </r>
    <r>
      <rPr>
        <sz val="8"/>
        <rFont val="Arial"/>
        <family val="2"/>
      </rPr>
      <t xml:space="preserve">Date </t>
    </r>
    <r>
      <rPr>
        <i/>
        <sz val="7"/>
        <rFont val="Arial"/>
        <family val="2"/>
      </rPr>
      <t>(MM-DD-YYYY)</t>
    </r>
  </si>
  <si>
    <r>
      <rPr>
        <sz val="8"/>
        <rFont val="Arial"/>
        <family val="2"/>
      </rPr>
      <t xml:space="preserve">41.
</t>
    </r>
    <r>
      <rPr>
        <sz val="8"/>
        <rFont val="Arial"/>
        <family val="2"/>
      </rPr>
      <t>COC or Designee Signature</t>
    </r>
  </si>
  <si>
    <r>
      <rPr>
        <sz val="8"/>
        <rFont val="Arial"/>
        <family val="2"/>
      </rPr>
      <t xml:space="preserve">40.
</t>
    </r>
    <r>
      <rPr>
        <sz val="8"/>
        <rFont val="Arial"/>
        <family val="2"/>
      </rPr>
      <t>Payment Part</t>
    </r>
  </si>
  <si>
    <r>
      <rPr>
        <sz val="8"/>
        <rFont val="Arial"/>
        <family val="2"/>
      </rPr>
      <t xml:space="preserve">39C.  Date </t>
    </r>
    <r>
      <rPr>
        <i/>
        <sz val="7"/>
        <rFont val="Arial"/>
        <family val="2"/>
      </rPr>
      <t>(MM-DD-YYYY)</t>
    </r>
  </si>
  <si>
    <r>
      <rPr>
        <sz val="8"/>
        <rFont val="Arial"/>
        <family val="2"/>
      </rPr>
      <t>39B.  Title/Relationship of the individual signing in the Representative Capacity</t>
    </r>
  </si>
  <si>
    <r>
      <rPr>
        <sz val="8"/>
        <rFont val="Arial"/>
        <family val="2"/>
      </rPr>
      <t xml:space="preserve">39A.  Signature </t>
    </r>
    <r>
      <rPr>
        <i/>
        <sz val="7"/>
        <rFont val="Arial"/>
        <family val="2"/>
      </rPr>
      <t>(By)</t>
    </r>
  </si>
  <si>
    <r>
      <rPr>
        <sz val="8"/>
        <rFont val="Arial"/>
        <family val="2"/>
      </rPr>
      <t>C.</t>
    </r>
  </si>
  <si>
    <r>
      <rPr>
        <sz val="8"/>
        <rFont val="Arial"/>
        <family val="2"/>
      </rPr>
      <t>B.</t>
    </r>
  </si>
  <si>
    <r>
      <rPr>
        <sz val="8"/>
        <rFont val="Arial"/>
        <family val="2"/>
      </rPr>
      <t>A.</t>
    </r>
  </si>
  <si>
    <r>
      <rPr>
        <sz val="8"/>
        <rFont val="Arial"/>
        <family val="2"/>
      </rPr>
      <t xml:space="preserve">32.
</t>
    </r>
    <r>
      <rPr>
        <sz val="8"/>
        <rFont val="Arial"/>
        <family val="2"/>
      </rPr>
      <t xml:space="preserve">Volume of Production Sold </t>
    </r>
    <r>
      <rPr>
        <i/>
        <sz val="7"/>
        <rFont val="Arial"/>
        <family val="2"/>
      </rPr>
      <t xml:space="preserve">(Jan 15, 2020 -
</t>
    </r>
    <r>
      <rPr>
        <i/>
        <sz val="7"/>
        <rFont val="Arial"/>
        <family val="2"/>
      </rPr>
      <t>April 15, 2020)</t>
    </r>
  </si>
  <si>
    <r>
      <rPr>
        <sz val="8"/>
        <rFont val="Arial"/>
        <family val="2"/>
      </rPr>
      <t xml:space="preserve">31.
</t>
    </r>
    <r>
      <rPr>
        <sz val="8"/>
        <rFont val="Arial"/>
        <family val="2"/>
      </rPr>
      <t>Unit of Measure</t>
    </r>
  </si>
  <si>
    <r>
      <rPr>
        <sz val="8"/>
        <rFont val="Arial"/>
        <family val="2"/>
      </rPr>
      <t xml:space="preserve">30.
</t>
    </r>
    <r>
      <rPr>
        <sz val="8"/>
        <rFont val="Arial"/>
        <family val="2"/>
      </rPr>
      <t>Crop</t>
    </r>
  </si>
  <si>
    <r>
      <rPr>
        <b/>
        <sz val="9"/>
        <rFont val="Arial"/>
        <family val="2"/>
      </rPr>
      <t>COC USE ONLY</t>
    </r>
  </si>
  <si>
    <r>
      <rPr>
        <sz val="8"/>
        <rFont val="Arial"/>
        <family val="2"/>
      </rPr>
      <t>Unit of Measure</t>
    </r>
  </si>
  <si>
    <r>
      <rPr>
        <sz val="8"/>
        <rFont val="Arial"/>
        <family val="2"/>
      </rPr>
      <t>Livestock</t>
    </r>
  </si>
  <si>
    <r>
      <rPr>
        <sz val="8"/>
        <rFont val="Arial"/>
        <family val="2"/>
      </rPr>
      <t>Production</t>
    </r>
  </si>
  <si>
    <r>
      <rPr>
        <b/>
        <sz val="8"/>
        <rFont val="Arial"/>
        <family val="2"/>
      </rPr>
      <t>LBS</t>
    </r>
  </si>
  <si>
    <r>
      <rPr>
        <sz val="8"/>
        <rFont val="Arial"/>
        <family val="2"/>
      </rPr>
      <t>Measure</t>
    </r>
  </si>
  <si>
    <r>
      <rPr>
        <sz val="8"/>
        <rFont val="Arial"/>
        <family val="2"/>
      </rPr>
      <t>COC Adjusted March</t>
    </r>
  </si>
  <si>
    <r>
      <rPr>
        <sz val="8"/>
        <rFont val="Arial"/>
        <family val="2"/>
      </rPr>
      <t>COC Adjusted Feb</t>
    </r>
  </si>
  <si>
    <r>
      <rPr>
        <sz val="8"/>
        <rFont val="Arial"/>
        <family val="2"/>
      </rPr>
      <t>COC Adjusted Jan</t>
    </r>
  </si>
  <si>
    <r>
      <rPr>
        <sz val="8"/>
        <rFont val="Arial"/>
        <family val="2"/>
      </rPr>
      <t>March 2020</t>
    </r>
  </si>
  <si>
    <r>
      <rPr>
        <sz val="8"/>
        <rFont val="Arial"/>
        <family val="2"/>
      </rPr>
      <t>February 2020</t>
    </r>
  </si>
  <si>
    <r>
      <rPr>
        <sz val="8"/>
        <rFont val="Arial"/>
        <family val="2"/>
      </rPr>
      <t>January 2020</t>
    </r>
  </si>
  <si>
    <r>
      <rPr>
        <sz val="8"/>
        <rFont val="Arial"/>
        <family val="2"/>
      </rPr>
      <t>Unit of</t>
    </r>
  </si>
  <si>
    <r>
      <rPr>
        <sz val="8"/>
        <rFont val="Arial"/>
        <family val="2"/>
      </rPr>
      <t xml:space="preserve">5.  Producer’s Name and Address </t>
    </r>
    <r>
      <rPr>
        <i/>
        <sz val="7"/>
        <rFont val="Arial"/>
        <family val="2"/>
      </rPr>
      <t>(City, State and Zip Code)</t>
    </r>
  </si>
  <si>
    <r>
      <rPr>
        <b/>
        <sz val="6"/>
        <rFont val="Arial"/>
        <family val="2"/>
      </rPr>
      <t>NOTE:</t>
    </r>
  </si>
  <si>
    <r>
      <rPr>
        <sz val="8"/>
        <rFont val="Arial"/>
        <family val="2"/>
      </rPr>
      <t>4. Application Number</t>
    </r>
  </si>
  <si>
    <r>
      <rPr>
        <sz val="8"/>
        <rFont val="Arial"/>
        <family val="2"/>
      </rPr>
      <t>2.  Program Year</t>
    </r>
  </si>
  <si>
    <r>
      <rPr>
        <sz val="8"/>
        <rFont val="Arial"/>
        <family val="2"/>
      </rPr>
      <t>1.   Recording State</t>
    </r>
  </si>
  <si>
    <r>
      <rPr>
        <b/>
        <sz val="10"/>
        <rFont val="Arial"/>
        <family val="2"/>
      </rPr>
      <t xml:space="preserve">AD-3114            </t>
    </r>
    <r>
      <rPr>
        <b/>
        <sz val="8"/>
        <rFont val="Arial"/>
        <family val="2"/>
      </rPr>
      <t>U.S. DEPARTMENT OF AGRICULTURE</t>
    </r>
  </si>
  <si>
    <t>State:</t>
  </si>
  <si>
    <t>County:</t>
  </si>
  <si>
    <t>Producer:</t>
  </si>
  <si>
    <t>Address:</t>
  </si>
  <si>
    <t>City, State, Zip:</t>
  </si>
  <si>
    <t>2019 Total Production</t>
  </si>
  <si>
    <t>Nonspecialty</t>
  </si>
  <si>
    <t>specialty</t>
  </si>
  <si>
    <t>CCC Payment Rate
(Part 2)</t>
  </si>
  <si>
    <t xml:space="preserve">Livestock  </t>
  </si>
  <si>
    <t>Volume of Production Sold 
(Jan 15, 2020 - April 15, 2020)</t>
  </si>
  <si>
    <t>Volume of Production Shipped but Not Sold  (Jan 15, 2020 -April 15, 2020)</t>
  </si>
  <si>
    <t>Acres with Production Not Shipped or Sold (Jan 15, 2020 -April 15)</t>
  </si>
  <si>
    <t>Lettuce, Iceberg</t>
  </si>
  <si>
    <t>Pounds of Production:</t>
  </si>
  <si>
    <t>To Be Determined</t>
  </si>
  <si>
    <t>CFAP Payment Calculator and AD-3114 Generator</t>
  </si>
  <si>
    <t>Estimated CCC Gross Payment before payment limits and other reductions</t>
  </si>
  <si>
    <t>Estimated CARES Gross Payment before payment limits and other reductions</t>
  </si>
  <si>
    <t>Estimated CCC Gross Payment  before payment limits and other reductions
(H*I)</t>
  </si>
  <si>
    <t>CCC Payment Quantity 
(K*L)</t>
  </si>
  <si>
    <t>Estimated CCC Gross Payment before payment limits and other reductions     (M*N)</t>
  </si>
  <si>
    <t>Estimated CCC Gross Payment before payment limits and other reductions
(K*L*M)</t>
  </si>
  <si>
    <t>Estimated CARES Gross Payment  before payment limits and other reductions
(H*I)</t>
  </si>
  <si>
    <t>Estimated CARES Gross Payment  before payment limits and other reductions
 (E*F)</t>
  </si>
  <si>
    <t>pounds</t>
  </si>
  <si>
    <t>bushels</t>
  </si>
  <si>
    <r>
      <rPr>
        <b/>
        <sz val="9"/>
        <color indexed="9"/>
        <rFont val="Arial"/>
        <family val="2"/>
      </rPr>
      <t>PART A – PRODUCER AGREEMENT</t>
    </r>
  </si>
  <si>
    <r>
      <rPr>
        <b/>
        <sz val="9"/>
        <color indexed="9"/>
        <rFont val="Arial"/>
        <family val="2"/>
      </rPr>
      <t>PART B – PRODUCER INFORMATION</t>
    </r>
  </si>
  <si>
    <r>
      <rPr>
        <b/>
        <sz val="9"/>
        <color indexed="9"/>
        <rFont val="Arial"/>
        <family val="2"/>
      </rPr>
      <t>PART C – DAIRY PRODUCTION INFORMATION</t>
    </r>
  </si>
  <si>
    <r>
      <rPr>
        <b/>
        <sz val="9"/>
        <color indexed="9"/>
        <rFont val="Arial"/>
        <family val="2"/>
      </rPr>
      <t>PART D – NON-SPECIALTY CROP AND WOOL INFORMATION</t>
    </r>
  </si>
  <si>
    <r>
      <rPr>
        <b/>
        <sz val="9"/>
        <color indexed="9"/>
        <rFont val="Arial"/>
        <family val="2"/>
      </rPr>
      <t>PART E – LIVESTOCK INFORMATION</t>
    </r>
  </si>
  <si>
    <r>
      <rPr>
        <b/>
        <sz val="9"/>
        <color indexed="9"/>
        <rFont val="Arial"/>
        <family val="2"/>
      </rPr>
      <t>PART F - VALUE LOSS INFORMATION</t>
    </r>
  </si>
  <si>
    <r>
      <rPr>
        <sz val="8"/>
        <rFont val="Arial"/>
        <family val="2"/>
      </rPr>
      <t xml:space="preserve">25.
</t>
    </r>
    <r>
      <rPr>
        <sz val="8"/>
        <rFont val="Arial"/>
        <family val="2"/>
      </rPr>
      <t>Commodity</t>
    </r>
  </si>
  <si>
    <r>
      <rPr>
        <b/>
        <sz val="9"/>
        <color indexed="9"/>
        <rFont val="Arial"/>
        <family val="2"/>
      </rPr>
      <t xml:space="preserve">PART G - SPECIALTY CROP INFORMATION </t>
    </r>
    <r>
      <rPr>
        <b/>
        <i/>
        <sz val="8"/>
        <color indexed="9"/>
        <rFont val="Arial"/>
        <family val="2"/>
      </rPr>
      <t>(</t>
    </r>
    <r>
      <rPr>
        <b/>
        <i/>
        <sz val="7"/>
        <color indexed="9"/>
        <rFont val="Arial"/>
        <family val="2"/>
      </rPr>
      <t>COC DETERMINATION NOT REQUIRED)</t>
    </r>
  </si>
  <si>
    <r>
      <rPr>
        <b/>
        <sz val="9"/>
        <rFont val="Arial"/>
        <family val="2"/>
      </rPr>
      <t>AMS USE ONLY</t>
    </r>
  </si>
  <si>
    <r>
      <rPr>
        <sz val="8"/>
        <rFont val="Arial"/>
        <family val="2"/>
      </rPr>
      <t xml:space="preserve">34.
</t>
    </r>
    <r>
      <rPr>
        <sz val="8"/>
        <rFont val="Arial"/>
        <family val="2"/>
      </rPr>
      <t xml:space="preserve">Acres with Production Not Shipped or Sold </t>
    </r>
    <r>
      <rPr>
        <i/>
        <sz val="7"/>
        <rFont val="Arial"/>
        <family val="2"/>
      </rPr>
      <t xml:space="preserve">(Jan 15, 2020 -April
</t>
    </r>
    <r>
      <rPr>
        <i/>
        <sz val="7"/>
        <rFont val="Arial"/>
        <family val="2"/>
      </rPr>
      <t>15, 2020)</t>
    </r>
  </si>
  <si>
    <r>
      <rPr>
        <sz val="8"/>
        <rFont val="Arial"/>
        <family val="2"/>
      </rPr>
      <t xml:space="preserve">35.
</t>
    </r>
    <r>
      <rPr>
        <sz val="8"/>
        <rFont val="Arial"/>
        <family val="2"/>
      </rPr>
      <t xml:space="preserve">AMS Adjusted Volume of Production Sold
</t>
    </r>
    <r>
      <rPr>
        <i/>
        <sz val="7"/>
        <rFont val="Arial"/>
        <family val="2"/>
      </rPr>
      <t xml:space="preserve">(Jan 15, 2020 -
</t>
    </r>
    <r>
      <rPr>
        <i/>
        <sz val="7"/>
        <rFont val="Arial"/>
        <family val="2"/>
      </rPr>
      <t>April 15, 2020)</t>
    </r>
  </si>
  <si>
    <r>
      <rPr>
        <sz val="8"/>
        <rFont val="Arial"/>
        <family val="2"/>
      </rPr>
      <t xml:space="preserve">36.
</t>
    </r>
    <r>
      <rPr>
        <sz val="8"/>
        <rFont val="Arial"/>
        <family val="2"/>
      </rPr>
      <t xml:space="preserve">AMS Adjusted Volume of Production Shipped but Not Sold and Unpaid </t>
    </r>
    <r>
      <rPr>
        <i/>
        <sz val="7"/>
        <rFont val="Arial"/>
        <family val="2"/>
      </rPr>
      <t xml:space="preserve">(Jan 15, 2020 -
</t>
    </r>
    <r>
      <rPr>
        <i/>
        <sz val="7"/>
        <rFont val="Arial"/>
        <family val="2"/>
      </rPr>
      <t>April 15, 2020)</t>
    </r>
  </si>
  <si>
    <r>
      <rPr>
        <sz val="8"/>
        <rFont val="Arial"/>
        <family val="2"/>
      </rPr>
      <t xml:space="preserve">37.
</t>
    </r>
    <r>
      <rPr>
        <sz val="8"/>
        <rFont val="Arial"/>
        <family val="2"/>
      </rPr>
      <t xml:space="preserve">AMS Adjusted Acres with Production Not Shipped or Sold </t>
    </r>
    <r>
      <rPr>
        <i/>
        <sz val="7"/>
        <rFont val="Arial"/>
        <family val="2"/>
      </rPr>
      <t xml:space="preserve">(Jan 15, 2020 -
</t>
    </r>
    <r>
      <rPr>
        <i/>
        <sz val="7"/>
        <rFont val="Arial"/>
        <family val="2"/>
      </rPr>
      <t>April 15, 2020)</t>
    </r>
  </si>
  <si>
    <r>
      <rPr>
        <b/>
        <sz val="9"/>
        <color indexed="9"/>
        <rFont val="Arial"/>
        <family val="2"/>
      </rPr>
      <t>PART H – INCREASED PAYMENT LIMITATION FOR CORPORATIONS, LIMITED LIABILITY COMPANIES AND LIMITED PARTNERSHIPS</t>
    </r>
  </si>
  <si>
    <r>
      <rPr>
        <b/>
        <sz val="9"/>
        <color indexed="9"/>
        <rFont val="Arial"/>
        <family val="2"/>
      </rPr>
      <t>PART I – PRODUCER CERTIFICATION</t>
    </r>
  </si>
  <si>
    <r>
      <rPr>
        <b/>
        <i/>
        <sz val="9"/>
        <rFont val="Times New Roman"/>
        <family val="1"/>
      </rPr>
      <t>I hereby sign and acknowledge under penalty of perjury in accordance with 28 U.S.C. § 1746 and 18 U.S.C. § 1621 that the foregoing is true and correct.</t>
    </r>
  </si>
  <si>
    <r>
      <rPr>
        <b/>
        <sz val="9"/>
        <color indexed="9"/>
        <rFont val="Arial"/>
        <family val="2"/>
      </rPr>
      <t>PART J – COC DETERMINATION</t>
    </r>
  </si>
  <si>
    <t>Part 3 Quanitity</t>
  </si>
  <si>
    <t>Price 3</t>
  </si>
  <si>
    <t>Yield</t>
  </si>
  <si>
    <t>Row Crop Barley, Malting</t>
  </si>
  <si>
    <t>Row Crop Canola</t>
  </si>
  <si>
    <t>Row Crop Corn</t>
  </si>
  <si>
    <t>Row Crop Cotton, Upland</t>
  </si>
  <si>
    <t>Row Crop Millet</t>
  </si>
  <si>
    <t>Row Crop Oats</t>
  </si>
  <si>
    <t>Row Crop Sorghum</t>
  </si>
  <si>
    <t>Row Crop Soybeans</t>
  </si>
  <si>
    <t>Row Crop Sunflowers</t>
  </si>
  <si>
    <t>Row Crop Wheat, Durum</t>
  </si>
  <si>
    <t>Row Crop Wheat, HRS</t>
  </si>
  <si>
    <t>Specialty Crops Almonds</t>
  </si>
  <si>
    <t>Specialty Crops Apples</t>
  </si>
  <si>
    <t/>
  </si>
  <si>
    <t>Specialty Crops Artichokes</t>
  </si>
  <si>
    <t>Specialty Crops ASPARAGUS</t>
  </si>
  <si>
    <t>Specialty Crops AVOCADOS</t>
  </si>
  <si>
    <t>Specialty Crops Beans</t>
  </si>
  <si>
    <t>Specialty Crops BLUEBERRIES</t>
  </si>
  <si>
    <t>Specialty Crops Broccoli</t>
  </si>
  <si>
    <t>Specialty Crops Cabbage</t>
  </si>
  <si>
    <t>Specialty Crops CANTALOUPES</t>
  </si>
  <si>
    <t>Specialty Crops Carrots</t>
  </si>
  <si>
    <t>Specialty Crops Cauliflower</t>
  </si>
  <si>
    <t>Specialty Crops CELERY</t>
  </si>
  <si>
    <t>Specialty Crops Cucumbers</t>
  </si>
  <si>
    <t>Specialty Crops Eggplant</t>
  </si>
  <si>
    <t>Specialty Crops GARLIC</t>
  </si>
  <si>
    <t>Specialty Crops GRAPEFRUIT</t>
  </si>
  <si>
    <t>Specialty Crops KIWIFRUIT</t>
  </si>
  <si>
    <t>Specialty Crops Lemons</t>
  </si>
  <si>
    <t>Specialty Crops Lettuce, Iceberg</t>
  </si>
  <si>
    <t>Specialty Crops MUSHROOMS</t>
  </si>
  <si>
    <t>Specialty Crops ONIONS, Green</t>
  </si>
  <si>
    <t>Specialty Crops Oranges</t>
  </si>
  <si>
    <t>Specialty Crops PAPAYA</t>
  </si>
  <si>
    <t>Specialty Crops Peaches</t>
  </si>
  <si>
    <t>Specialty Crops Pears</t>
  </si>
  <si>
    <t>Specialty Crops Pecans</t>
  </si>
  <si>
    <t>Specialty Crops Peppers, Bell</t>
  </si>
  <si>
    <t>Specialty Crops Peppers, Other</t>
  </si>
  <si>
    <t>Specialty Crops POTATOES</t>
  </si>
  <si>
    <t>Specialty Crops Rhubarb</t>
  </si>
  <si>
    <t>Rhubarb</t>
  </si>
  <si>
    <t>Specialty Crops Spinach</t>
  </si>
  <si>
    <t>Specialty Crops Squash</t>
  </si>
  <si>
    <t>Specialty Crops Strawberries</t>
  </si>
  <si>
    <t>Specialty Crops Sweet Corn</t>
  </si>
  <si>
    <t>Sweet Corn</t>
  </si>
  <si>
    <t>Specialty Crops TANGERINES</t>
  </si>
  <si>
    <t>Specialty Crops TARO</t>
  </si>
  <si>
    <t>Specialty Crops Tomatoes</t>
  </si>
  <si>
    <t>Specialty Crops WALNUTS</t>
  </si>
  <si>
    <t>Specialty Crops WATERMELON</t>
  </si>
  <si>
    <t>Value Loss Aquaculture</t>
  </si>
  <si>
    <t>Value Loss Floriculture</t>
  </si>
  <si>
    <t>Value Loss Nursery</t>
  </si>
  <si>
    <t>3.  Recording County</t>
  </si>
  <si>
    <r>
      <rPr>
        <sz val="8"/>
        <rFont val="Arial"/>
        <family val="2"/>
      </rPr>
      <t xml:space="preserve">33.
Volume of Production Shipped but Not Sold and Unpaid </t>
    </r>
    <r>
      <rPr>
        <i/>
        <sz val="7"/>
        <rFont val="Arial"/>
        <family val="2"/>
      </rPr>
      <t>(Jan 15, 2020 -April
15, 2020)</t>
    </r>
  </si>
  <si>
    <t>33)
Volume of Production Shipped but Not Sold and Unpaid (Jan 15, 2020 -April
15, 2020)</t>
  </si>
  <si>
    <t>CARES Payment Quantity
(Bin 1)
(E*F)</t>
  </si>
  <si>
    <t>34)
Acres with Production Not Shipped or Sold 
(Jan 15, 2020 -April 15)</t>
  </si>
  <si>
    <t>Disclaimer:    
The Gross Payment Amount is determined prior to applying any producer or payment reductions.  The payment data reflected on this Estimated Calculated Payment Report includes payment amounts based on program eligibility and may vary due to changes in commodity data, producer eligibility, producer or member payment share, payment rates, and payment limitation.  
The distribution of this report does not in any way obligate CCC to disburse the estimated payment amounts reflected.</t>
  </si>
  <si>
    <t>CARES - Quantity %</t>
  </si>
  <si>
    <t>CCCC  Payment Rate</t>
  </si>
  <si>
    <t>CARES  Payment Rate</t>
  </si>
  <si>
    <t>Estimated CARES Gross Payment before payment limits and other reductions
(G*H)</t>
  </si>
  <si>
    <t>January 2020 
 Production</t>
  </si>
  <si>
    <t>February 2020 
 Production</t>
  </si>
  <si>
    <t>March 2020 
 Production</t>
  </si>
  <si>
    <t xml:space="preserve">2019  Production Not Sold (as of Jan 15, 2020) </t>
  </si>
  <si>
    <t xml:space="preserve"> Inventory
(Highest Between
 April 16, 2020 -  May 14, 2020)</t>
  </si>
  <si>
    <t>Value of  Sales (January 15, 2020 - April 15, 2020)</t>
  </si>
  <si>
    <t>Value of  Inventory (as of April 15, 2020)</t>
  </si>
  <si>
    <t>Total  Production</t>
  </si>
  <si>
    <t>Smaller of Total of Production or  Production  ((E *50%) or F])</t>
  </si>
  <si>
    <t>22)
 Inventory
(Highest Between
 April 16, 2020 -  May 14, 2020</t>
  </si>
  <si>
    <t>26) 
Value of  Sales (January 15, 2020 - April 15, 2020)</t>
  </si>
  <si>
    <t>27) 
Value of  Inventory (as of April 15, 2020)</t>
  </si>
  <si>
    <t>21)
Jan 15, 2020 – April 15, 2020 Sales of Owned Invetnory as of Jan 15, 2020 and any Offspirng from Owned Inventory</t>
  </si>
  <si>
    <t>Commodity Name</t>
  </si>
  <si>
    <t>8) 
Feb.  Prod.</t>
  </si>
  <si>
    <t>15) 
2019 Total Prod</t>
  </si>
  <si>
    <t>16) 
 2019  Prod Not Sold</t>
  </si>
  <si>
    <t xml:space="preserve">2019 Total  Prod. 
</t>
  </si>
  <si>
    <t>7)
Jan.  Prod.</t>
  </si>
  <si>
    <t>9)
March  Prod.</t>
  </si>
  <si>
    <t>Recording County:</t>
  </si>
  <si>
    <t>The following statement is made in accordance with the Privacy Act of 1974 (5 USC 552a - as amended). The authority for requesting the information identified on this form is 7 CFR Part 9, the CARES Act (Pub. L. 116-136), and 15 U.S.C. 714b and 714c.  The information will be used to determine eligibility for program benefits.  The information collected on this form may be disclosed to other Federal, State, and Local government agencies, Tribal agencies, and nongovernmental entities that have been authorized access to the information by statute or regulation and/or as described in applicable Routine Uses identified in the System of Records Notice for USDA/FSA-2, Farm Records File (Automated).  Providing the requested information is voluntary.  However, failure to furnish the requested information will result in a determination of ineligibility for program benefits.  Payments may be made under the program to which the form applies only to the extent permitted by applicable authorities.
Public Burden Statement (Paperwork Reduction Act):  Public reporting burden for this collection is estimated to average 60 minutes per response, including reviewing instructions, gathering and maintaining the data needed, completing (providing the information), and reviewing the collection of information. You are not required to respond to the collection, or USDA may not conduct or sponsor a collection of information unless it displays a valid OMB control number.  RETURN THIS COMPLETED FORM TO YOUR COUNTY FSA OFFICE.</t>
  </si>
  <si>
    <t>CORONAVIRUS FOOD ASSISTANCE PROGRAM (CFAP) APPLICATION</t>
  </si>
  <si>
    <t>The Department of Agriculture (USDA) will make payments under the CFAP to producers who meet the requirements of the program.  The following information is needed in order for USDA to make a determination that the applicant is eligible to receive a CFAP payment.  By submitting this application, and upon approval by USDA, the applicant agrees:</t>
  </si>
  <si>
    <t>7A.</t>
  </si>
  <si>
    <t>7B.</t>
  </si>
  <si>
    <t>7C.</t>
  </si>
  <si>
    <t>To comply with regulations set forth in 7 CFR Part 9 and any Notice of Funds Availability published by USDA.  Copies of these documents may be found at www.regulations.gov/docket?D=FSA-2020-0004.</t>
  </si>
  <si>
    <t>That a CFAP payment will only be made with respect to a commodity produced in the United States and intended to be marketed for commercial production;</t>
  </si>
  <si>
    <t>To provide to USDA all information that is necessary to verify that the information provided on this form is accurate and to allow USDA representative access to all documents and records of the producer, including those in the possession of a third-party such as a warehouse operator, processor or packer;</t>
  </si>
  <si>
    <t>To comply with maximum payment limitation and adjusted gross income provisions applicable to the CFAP by completing Forms:</t>
  </si>
  <si>
    <t>•    CCC-902, Farm Operating Plan for Payment Eligibility (NOTE:  Only Parts A and B of the Form are required).</t>
  </si>
  <si>
    <t>•    CCC-901, Member Information for Legal Entities, if applicable</t>
  </si>
  <si>
    <t>•    CCC-942, Certification of Income From Farming, Ranching and Forestry Operations, optional</t>
  </si>
  <si>
    <t>•    CCC-941, Average Adjusted Gross Income (AGI) Certification and Consent to Disclosure of Tax Information</t>
  </si>
  <si>
    <t>To provide to USDA all information required for program participation within 60 days from the date the applicant signs this application. Failure of an individual, entity, or member of an entity to timely submit all information required may result in no payment or a reduced payment.</t>
  </si>
  <si>
    <t>To comply with the provisions of the Food Security Act of 1985 that protect highly erodible land and wetlands. All applicants must complete and submit all portions of form AD-1026, Highly Erodible Land Conservation (HELC) and Wetland Conservation (WC) Certification unless:</t>
  </si>
  <si>
    <r>
      <rPr>
        <sz val="8"/>
        <color indexed="8"/>
        <rFont val="Times New Roman"/>
        <family val="1"/>
      </rPr>
      <t>i.</t>
    </r>
    <r>
      <rPr>
        <sz val="8"/>
        <color indexed="8"/>
        <rFont val="Calibri"/>
        <family val="2"/>
      </rPr>
      <t>→</t>
    </r>
  </si>
  <si>
    <t>The applicant has not converted a wetland after December 23, 1985; or</t>
  </si>
  <si>
    <r>
      <t>ii.</t>
    </r>
    <r>
      <rPr>
        <sz val="8"/>
        <color indexed="8"/>
        <rFont val="Calibri"/>
        <family val="2"/>
      </rPr>
      <t>→</t>
    </r>
  </si>
  <si>
    <r>
      <t>iii.</t>
    </r>
    <r>
      <rPr>
        <sz val="8"/>
        <color indexed="8"/>
        <rFont val="Calibri"/>
        <family val="2"/>
      </rPr>
      <t>→</t>
    </r>
  </si>
  <si>
    <t>The applicant does not own or rent land devoted to an agricultural activity including cropland, rangeland, pastureland or forestland</t>
  </si>
  <si>
    <t>The applicant is a producer of livestock, nursery crops, honey or similar commodity that is not produced from tillage of land</t>
  </si>
  <si>
    <t>If the applicant meets either of the conditions in section 6 (B)(certification with box 5 B on AD-1026) or (C) (certification with box 5 A on 
AD-1026), the applicant is only required to complete Parts A and D of form AD-1026</t>
  </si>
  <si>
    <t>1.</t>
  </si>
  <si>
    <t>2.</t>
  </si>
  <si>
    <t>3.</t>
  </si>
  <si>
    <t>4.</t>
  </si>
  <si>
    <t>5.</t>
  </si>
  <si>
    <t>6.</t>
  </si>
  <si>
    <t>8.</t>
  </si>
  <si>
    <t>13.
Commodity</t>
  </si>
  <si>
    <t>14.
Unit of Measure</t>
  </si>
  <si>
    <t>15.
2019 Total 
Production</t>
  </si>
  <si>
    <r>
      <t xml:space="preserve">16.
2019 
Production Not Sold
</t>
    </r>
    <r>
      <rPr>
        <i/>
        <sz val="8"/>
        <color indexed="8"/>
        <rFont val="Arial"/>
        <family val="2"/>
      </rPr>
      <t>(as of Jan 15, 2020)</t>
    </r>
  </si>
  <si>
    <t>17.
COC Adjusted 2019
Total Production</t>
  </si>
  <si>
    <t>COC Adjusted Inventory</t>
  </si>
  <si>
    <t>COC Adjusted Jan 15, 2020 - 
April 15, 2020 Sales of Owned 
Inventory as of Jan 15, 2020 &amp; 
Any Offspring From Owned 
Inventory</t>
  </si>
  <si>
    <t>Jan 15, 2020 - April 15, 
2020 Sales of Owned 
Inventory as of Jan 15, 
2020 &amp; Any Offspring 
From Owned Inventory</t>
  </si>
  <si>
    <r>
      <rPr>
        <sz val="8"/>
        <rFont val="Arial"/>
        <family val="2"/>
      </rPr>
      <t xml:space="preserve">26.
Value of Sales
</t>
    </r>
    <r>
      <rPr>
        <sz val="7"/>
        <rFont val="Arial"/>
        <family val="2"/>
      </rPr>
      <t>(</t>
    </r>
    <r>
      <rPr>
        <i/>
        <sz val="7"/>
        <rFont val="Arial"/>
        <family val="2"/>
      </rPr>
      <t>Jan 15, 2020 –April 15, 
2020)</t>
    </r>
  </si>
  <si>
    <t xml:space="preserve">The applicant only has an interest in land devoted to the production of agricultural commodities that are perennial crops, excluding sugar cane, such as tree fruits, tree nuts, grapes, olives, native pasture and perennial forage.  If the applicant produces alfalfa, the applicant must contact the Natural Resources Conservation Service to determine if such production qualifies as the production of a perennial crop; and </t>
  </si>
  <si>
    <r>
      <rPr>
        <sz val="8"/>
        <rFont val="Arial"/>
        <family val="2"/>
      </rPr>
      <t xml:space="preserve">29.
COC Adjusted Value o fInventory
</t>
    </r>
    <r>
      <rPr>
        <i/>
        <sz val="7"/>
        <rFont val="Arial"/>
        <family val="2"/>
      </rPr>
      <t>(as of April 15, 2020)</t>
    </r>
  </si>
  <si>
    <r>
      <rPr>
        <sz val="8"/>
        <rFont val="Arial"/>
        <family val="2"/>
      </rPr>
      <t xml:space="preserve">27.
Value of Inventory 
</t>
    </r>
    <r>
      <rPr>
        <i/>
        <sz val="7"/>
        <rFont val="Arial"/>
        <family val="2"/>
      </rPr>
      <t>(as of April 15, 2020)</t>
    </r>
  </si>
  <si>
    <r>
      <t xml:space="preserve">38. </t>
    </r>
    <r>
      <rPr>
        <sz val="8"/>
        <rFont val="Calibri"/>
        <family val="2"/>
      </rPr>
      <t>→</t>
    </r>
    <r>
      <rPr>
        <sz val="8"/>
        <rFont val="Arial"/>
        <family val="2"/>
      </rPr>
      <t xml:space="preserve">     Applicants who are Corporations, Limited Liability Companies, and Limited Partnerships may seek an increase in the per-person payment limitation 
              from $250,000 to either $500,000 or $750,000 based on the number of members, partners, or stockholders who provide 400 hours or more of personal 
              labor or active personal management, or combination thereof, to the farming operation as defined in 7 CFR Part 1400, or a maximum of $750,000 if 
              such entity has three members, partners, or stockholders who each provided at least 400 hours or more of personal labor or active personal 
              management, or combination thereof, to the farming operation as defined in 7 CFR Part 1400.  Identify the names of members, partners, or 
              stockholders who provided at least 400 hours of active personal labor or active personal management, or combination thereof, to the farming operation 
              identified in Part B Item 5:</t>
    </r>
  </si>
  <si>
    <t>Jan 15, 2020 - April 15, 2020 Sales of Owned Inventory as of Jan 15, 2020 &amp; Any Offspring From Owned Inventory</t>
  </si>
  <si>
    <t>In accordance with Federal civil rights law and USDA civil rights regulations and policies, the USDA, its agencies, offices, and employees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</si>
  <si>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t>Hogs: 120 Pounds or More</t>
  </si>
  <si>
    <t>Pigs:  Less than 120 Pounds</t>
  </si>
  <si>
    <r>
      <rPr>
        <b/>
        <sz val="12"/>
        <rFont val="Arial"/>
        <family val="2"/>
      </rPr>
      <t>CORONAVIRUS FOOD ASSISTANCE PROGRAM (CFAP) APPLICATION</t>
    </r>
    <r>
      <rPr>
        <b/>
        <sz val="12"/>
        <rFont val="Arial"/>
        <family val="2"/>
      </rPr>
      <t xml:space="preserve">
(Continuation Sheet)</t>
    </r>
  </si>
  <si>
    <r>
      <rPr>
        <sz val="8"/>
        <rFont val="Arial"/>
        <family val="2"/>
      </rPr>
      <t>Commodity</t>
    </r>
  </si>
  <si>
    <r>
      <rPr>
        <sz val="8"/>
        <rFont val="Arial"/>
        <family val="2"/>
      </rPr>
      <t>2019 Total</t>
    </r>
  </si>
  <si>
    <r>
      <rPr>
        <sz val="8"/>
        <rFont val="Arial"/>
        <family val="2"/>
      </rPr>
      <t>COC Adjusted 2019</t>
    </r>
  </si>
  <si>
    <r>
      <rPr>
        <sz val="8"/>
        <rFont val="Arial"/>
        <family val="2"/>
      </rPr>
      <t>Production Not Sold</t>
    </r>
  </si>
  <si>
    <r>
      <rPr>
        <sz val="8"/>
        <rFont val="Arial"/>
        <family val="2"/>
      </rPr>
      <t>Total Production</t>
    </r>
  </si>
  <si>
    <r>
      <rPr>
        <i/>
        <sz val="7"/>
        <rFont val="Arial"/>
        <family val="2"/>
      </rPr>
      <t>(as of Jan 15, 2020)</t>
    </r>
  </si>
  <si>
    <r>
      <rPr>
        <sz val="8"/>
        <rFont val="Arial"/>
        <family val="2"/>
      </rPr>
      <t>Not Sold</t>
    </r>
  </si>
  <si>
    <r>
      <rPr>
        <i/>
        <sz val="5.5"/>
        <rFont val="Arial"/>
        <family val="2"/>
      </rPr>
      <t>In accordance with Federal civil rights law and USDA civil rights regulations and policies, the USDA, its agencies, offices, and employees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t>
    </r>
  </si>
  <si>
    <r>
      <rPr>
        <i/>
        <sz val="5.5"/>
        <rFont val="Arial"/>
        <family val="2"/>
      </rPr>
      <t>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t>
    </r>
  </si>
  <si>
    <r>
      <rPr>
        <i/>
        <sz val="5.5"/>
        <rFont val="Arial"/>
        <family val="2"/>
      </rPr>
      <t>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r>
  </si>
  <si>
    <r>
      <rPr>
        <b/>
        <sz val="11"/>
        <color indexed="8"/>
        <rFont val="Calibri"/>
        <family val="2"/>
      </rPr>
      <t xml:space="preserve">Note:  </t>
    </r>
    <r>
      <rPr>
        <sz val="11"/>
        <color theme="1"/>
        <rFont val="Calibri"/>
        <family val="2"/>
      </rPr>
      <t xml:space="preserve">
User may enter data in light yellow cells on Data Entry sheet.   Remaining cells will autocalculate.</t>
    </r>
  </si>
  <si>
    <t>Part 1:  Dairy Production Information</t>
  </si>
  <si>
    <t>Part 2:  Non Specialty Crop and Wool</t>
  </si>
  <si>
    <t>Part 3:  Livestock Information</t>
  </si>
  <si>
    <t>Part 5:  Specialty Crop</t>
  </si>
  <si>
    <t>Part 6: Increased Payment Limitation for Corporations, Limited Liability Companies, and Limited Partnerships</t>
  </si>
  <si>
    <t>Applicants who are Corporations, Limited Liability Companies, and Limited Partnerships may seek an increase in the per-person payment limitation from $250,000 to either $500,000 or $750,000 based on the number of members, partners, or stockholders who provide 400 hours or more of personal labor or active personal management to the farming operation as defined in 7 CFR Part 1400.  Identify the names of members, partners, or stockholders who provide at least 400 hours of active personal labor or active personal management, or combination thereof, to the farming operation.</t>
  </si>
  <si>
    <t>pound</t>
  </si>
  <si>
    <t>Feeder Cattle:  Less Than 600 Pounds</t>
  </si>
  <si>
    <t>Feeder Cattle:  600 Pounds or More</t>
  </si>
  <si>
    <t>Slaughter Cattle: Fed Cattle</t>
  </si>
  <si>
    <t>Slaughter Cattle: Mature Cattle</t>
  </si>
  <si>
    <t>pmt 1</t>
  </si>
  <si>
    <t>pmt 2</t>
  </si>
  <si>
    <t>pmt 3</t>
  </si>
  <si>
    <t>Lambs and Yearlings: Less than 2 yrs of age</t>
  </si>
  <si>
    <t>Part 4:  Value Loss (Aquaculture/Nursery)</t>
  </si>
  <si>
    <t>CCCC Payment Quantity (Production per acre from AMS multiplied by item X (application))</t>
  </si>
  <si>
    <t>The applicant does not participate in USDA benefits subject to HELC and WC compliance except Federal Crop Insurance or CFAP, and</t>
  </si>
  <si>
    <t>Livestock All Other Cattle</t>
  </si>
  <si>
    <t>Livestock Feeder Cattle:  600 Pounds or More</t>
  </si>
  <si>
    <t>Livestock Feeder Cattle:  Less Than 600 Pounds</t>
  </si>
  <si>
    <t>Livestock Hogs: 120 Pounds or More</t>
  </si>
  <si>
    <t>Livestock Pigs:  Less than 120 Pounds</t>
  </si>
  <si>
    <t>Livestock Slaughter Cattle: Fed Cattle</t>
  </si>
  <si>
    <t>Livestock Slaughter Cattle: Mature Cattle</t>
  </si>
  <si>
    <t>Yes</t>
  </si>
  <si>
    <t>No</t>
  </si>
  <si>
    <t>80%
Estimated CARES Gross Payment  before payment limits and other reductions
(H*I*80%)</t>
  </si>
  <si>
    <t>80%
Estimated CARES Gross Payment before payment limits and other reductions    
 (I*J *80%)</t>
  </si>
  <si>
    <t>80%
Estimated CCC Gross Payment before payment limits and other reductions     (M*N*80%)</t>
  </si>
  <si>
    <t>80%
Estimated CARES Gross Payment  before payment limits and other reductions
 (E*F*80%)</t>
  </si>
  <si>
    <t>80%
Estimated CCC Gross Payment  before payment limits and other reductions
(H*I*80%)</t>
  </si>
  <si>
    <t>80%
Estimated CARES Gross Payment before payment limits and other reductions
(G*H*80%)</t>
  </si>
  <si>
    <t>80%
Estimated CARES Gross Payment before payment limits and other reductions
(J*K*80%)</t>
  </si>
  <si>
    <t>80% Estimated CCC Gross Payment before payment limits and other reductions
(F*G)</t>
  </si>
  <si>
    <t>80%
Estimated CARES Gross Payment before payment limits and other reductions</t>
  </si>
  <si>
    <t>80%
Estimated CCC Gross Payment  before payment limits and other reductions</t>
  </si>
  <si>
    <t>80% 
Estimated Total CARES &amp; CCC Gross Payment before payment limits and other reductions</t>
  </si>
  <si>
    <t>80%
Estimated CCC Gross Payment before payment limits and other reductions</t>
  </si>
  <si>
    <t>80%
Estimated Total CARES &amp; CCC Gross Payment before payment limits and other reductions</t>
  </si>
  <si>
    <t>80% 
Estimated CARES Gross Payment before payment limits and other reductions</t>
  </si>
  <si>
    <t>80%
Estimated CARES Gross Payment  Volume of Prod. Sold, before payment limits and other reductions</t>
  </si>
  <si>
    <t>80%
Estimated CARES Gross Payment Volume of Prod. Shipped but Not Sold, before payment limits and other reductions</t>
  </si>
  <si>
    <t>Production</t>
  </si>
  <si>
    <t>2020 Production</t>
  </si>
  <si>
    <t>Any production/sales/inventory eligible for payment must be subject to price risk.</t>
  </si>
  <si>
    <r>
      <rPr>
        <sz val="8"/>
        <rFont val="Arial"/>
        <family val="2"/>
      </rPr>
      <t xml:space="preserve">28.
COC Adjusted Value of Sales </t>
    </r>
    <r>
      <rPr>
        <sz val="7"/>
        <rFont val="Arial"/>
        <family val="2"/>
      </rPr>
      <t>(</t>
    </r>
    <r>
      <rPr>
        <i/>
        <sz val="7"/>
        <rFont val="Arial"/>
        <family val="2"/>
      </rPr>
      <t>Jan 15, 2020 –
April 15, 2020)</t>
    </r>
  </si>
  <si>
    <t xml:space="preserve"> 2020 Production</t>
  </si>
  <si>
    <r>
      <t xml:space="preserve">18.
COC Adjusted 2019 Production Not Sold
</t>
    </r>
    <r>
      <rPr>
        <i/>
        <sz val="8"/>
        <color indexed="8"/>
        <rFont val="Arial"/>
        <family val="2"/>
      </rPr>
      <t>(as of Jan 15, 2020)</t>
    </r>
  </si>
  <si>
    <t>Jan 15, 2020 - April 15, 2020
Sales of Owned Inventory as of
Jan 15, 2020 and Any Offspring From 
Owned Inventory</t>
  </si>
  <si>
    <r>
      <rPr>
        <sz val="8"/>
        <rFont val="Arial"/>
        <family val="2"/>
      </rPr>
      <t xml:space="preserve">Inventory </t>
    </r>
    <r>
      <rPr>
        <i/>
        <sz val="7"/>
        <rFont val="Arial"/>
        <family val="2"/>
      </rPr>
      <t>(Highest Between April 16, 2020 - May
14, 2020)</t>
    </r>
  </si>
  <si>
    <t>COC Adjusted Jan 15, 2020 - April 15 2020 Sales of Owned Inventory as of Jan 15, 2020 &amp; Any Offspring From Owned Inventory</t>
  </si>
  <si>
    <r>
      <rPr>
        <sz val="8"/>
        <rFont val="Arial"/>
        <family val="2"/>
      </rPr>
      <t xml:space="preserve">29.
COC Adjusted Value of Inventory
</t>
    </r>
    <r>
      <rPr>
        <i/>
        <sz val="7"/>
        <rFont val="Arial"/>
        <family val="2"/>
      </rPr>
      <t>(as of April 15, 2020)</t>
    </r>
  </si>
  <si>
    <r>
      <rPr>
        <sz val="8"/>
        <rFont val="Arial"/>
        <family val="2"/>
      </rPr>
      <t xml:space="preserve">27.
Value of Inventory </t>
    </r>
    <r>
      <rPr>
        <i/>
        <sz val="7"/>
        <rFont val="Arial"/>
        <family val="2"/>
      </rPr>
      <t>(as of April 15, 2020)</t>
    </r>
  </si>
  <si>
    <r>
      <rPr>
        <sz val="8"/>
        <rFont val="Arial"/>
        <family val="2"/>
      </rPr>
      <t xml:space="preserve">26.
Value of Sales
</t>
    </r>
    <r>
      <rPr>
        <sz val="7"/>
        <rFont val="Arial"/>
        <family val="2"/>
      </rPr>
      <t>(</t>
    </r>
    <r>
      <rPr>
        <i/>
        <sz val="7"/>
        <rFont val="Arial"/>
        <family val="2"/>
      </rPr>
      <t>Jan 15, 2020 –
April 15, 2020)</t>
    </r>
  </si>
  <si>
    <t>Disclaimer:    
The Gross Payment Amount is determined prior to applying any producer or payment reductions.  The payment data reflected on this Estimated Calculated Payment Report includes payment amounts based on program eligibility and may vary due to changes in commodity data, producer eligibility, producer or member payment share, payment rates, factors, and payment limitation.  
The distribution of this report does not in any way obligate CCC to disburse the estimated payment amounts reflected.</t>
  </si>
  <si>
    <t>Item</t>
  </si>
  <si>
    <t>Instructions</t>
  </si>
  <si>
    <t>Enter the producer’s recording state.</t>
  </si>
  <si>
    <t xml:space="preserve">Enter the applicable program year. </t>
  </si>
  <si>
    <t>Enter the producer’s recording county.</t>
  </si>
  <si>
    <t>Enter application number
Note: This is automated system assigned number.</t>
  </si>
  <si>
    <t>Part A  - Producer Agreement</t>
  </si>
  <si>
    <t xml:space="preserve">Applicants who are an individual person must complete CCC-902 Automated or Parts A and B of manual form CCC-902 and provide name, address, taxpayer identification number and citizenship status.  An individual who is not a US resident or lawful alien must also report contributions of labor, capital and land contributions to the farming operation.  
Applicants who are a legal entity, including General Partnership or Joint Venture, must complete CCC-902 Automated or manual form CCC-901 and provide the name, address and taxpayer identification number for the legal entity and all members, partners or stockholders with an ownership interest.  If any member, partner or stockholder is not a U.S. Resident or lawful alien, form CCC-902 must be completed to report contributions of labor to the legal entity.   </t>
  </si>
  <si>
    <t>Enter the producer’s name and address, including the ZIP code.</t>
  </si>
  <si>
    <t xml:space="preserve">Displays the unit of measure for dairy production as pounds (LBS).  </t>
  </si>
  <si>
    <t>Enter the total January 2020 production, including dumped milk, in pounds (LBS).</t>
  </si>
  <si>
    <t>Enter the total February 2020 production, including dumped milk, in pounds (LBS).</t>
  </si>
  <si>
    <t>Enter the total March 2020 production, including dumped milk, in pounds (LBS).</t>
  </si>
  <si>
    <t>COC may enter the adjusted January 2020 production, if applicable.
Note: An entry is only required when COC determines the January 2020 production is different than what is certified to by the producer in item 7.</t>
  </si>
  <si>
    <t>COC may enter the adjusted February 2020 production, if applicable.
Note: An entry is only required when COC determines the February 2020 production is different than what is certified to by the producer in item 8.</t>
  </si>
  <si>
    <t>COC may enter the adjusted March 2020 production, if applicable.
Note: An entry is only required when COC determines the March 2020 production is different than what is certified to by the producer in item 9.</t>
  </si>
  <si>
    <t>Part D – Non-Specialty Crop Information</t>
  </si>
  <si>
    <t xml:space="preserve">Enter the eligible non-specialty crop </t>
  </si>
  <si>
    <t>Enter the applicable unit of measure for the crop entered in item 13.</t>
  </si>
  <si>
    <t>Part E – Livestock Information</t>
  </si>
  <si>
    <t>Enter the applicable unit of measure for the livestock entered in item 19.</t>
  </si>
  <si>
    <t xml:space="preserve">Enter the eligible value loss commodity. </t>
  </si>
  <si>
    <t>Part F – Value Loss Information</t>
  </si>
  <si>
    <t>Enter the eligible specialty crop.</t>
  </si>
  <si>
    <t>Part G – Specialty Crop Information (COC Determination Not Required)</t>
  </si>
  <si>
    <t>Enter the unit of measure for the crop in item 30.</t>
  </si>
  <si>
    <t>38A-38C</t>
  </si>
  <si>
    <t>Part H – Increase Payment Limitation for
Corporations, Limited Liability Companies and Limited Partnerships</t>
  </si>
  <si>
    <t>Producer applying for CFAP benefits must sign.</t>
  </si>
  <si>
    <t>Enter title and/or relationship to the individual when signing in a representative capacity.
Note: If the producer signing is not signing representative capacity, this field should be left blank.</t>
  </si>
  <si>
    <t>Enter the date the AD-3114 is signed in item 39A.</t>
  </si>
  <si>
    <t>39A</t>
  </si>
  <si>
    <t xml:space="preserve">39B </t>
  </si>
  <si>
    <t>39C</t>
  </si>
  <si>
    <t>Part I – Producer Certification</t>
  </si>
  <si>
    <t>Part B - Producer Information</t>
  </si>
  <si>
    <t>Part C  - Dairy Production Information</t>
  </si>
  <si>
    <r>
      <t xml:space="preserve">Enter the member/partner or stockholder name(s) who provide 400 hours or more of active personal labor or active personal management, or combination thereof, to the farming operation identified in Part A, item 5.
</t>
    </r>
    <r>
      <rPr>
        <b/>
        <sz val="12"/>
        <color indexed="8"/>
        <rFont val="Calibri"/>
        <family val="2"/>
      </rPr>
      <t>Note:</t>
    </r>
    <r>
      <rPr>
        <sz val="12"/>
        <color indexed="8"/>
        <rFont val="Calibri"/>
        <family val="2"/>
      </rPr>
      <t xml:space="preserve"> Entry only required to be completed by Corporations, LLCs and Limited Partnerships.</t>
    </r>
  </si>
  <si>
    <r>
      <t xml:space="preserve">Leave blank. AMS will enter an adjusted number if application is selected for audit.
</t>
    </r>
    <r>
      <rPr>
        <b/>
        <sz val="12"/>
        <color indexed="8"/>
        <rFont val="Calibri"/>
        <family val="2"/>
      </rPr>
      <t>Note:</t>
    </r>
    <r>
      <rPr>
        <sz val="12"/>
        <color indexed="8"/>
        <rFont val="Calibri"/>
        <family val="2"/>
      </rPr>
      <t xml:space="preserve"> No action required by producer</t>
    </r>
  </si>
  <si>
    <r>
      <t xml:space="preserve">COC may enter the adjusted value of inventory as of April 15, 2020, if applicable.
</t>
    </r>
    <r>
      <rPr>
        <b/>
        <sz val="12"/>
        <color indexed="8"/>
        <rFont val="Calibri"/>
        <family val="2"/>
      </rPr>
      <t>Note:</t>
    </r>
    <r>
      <rPr>
        <sz val="12"/>
        <color indexed="8"/>
        <rFont val="Calibri"/>
        <family val="2"/>
      </rPr>
      <t xml:space="preserve"> An entry is only required when COC determines the value of inventory is different than what is certified to by the producer in item 27.</t>
    </r>
  </si>
  <si>
    <r>
      <t xml:space="preserve">COC may enter the adjusted value of sales between January 15, 2020 and April 15, 2020, if applicable. 
</t>
    </r>
    <r>
      <rPr>
        <b/>
        <sz val="12"/>
        <color indexed="8"/>
        <rFont val="Calibri"/>
        <family val="2"/>
      </rPr>
      <t>Note:</t>
    </r>
    <r>
      <rPr>
        <sz val="12"/>
        <color indexed="8"/>
        <rFont val="Calibri"/>
        <family val="2"/>
      </rPr>
      <t xml:space="preserve"> An entry is only required when COC determines the total value of sales is different than what is certified to by the producer in item 26.</t>
    </r>
  </si>
  <si>
    <r>
      <t xml:space="preserve">COC shall enter the adjusted inventory, if applicable.
</t>
    </r>
    <r>
      <rPr>
        <b/>
        <sz val="12"/>
        <color indexed="8"/>
        <rFont val="Calibri"/>
        <family val="2"/>
      </rPr>
      <t>Note:</t>
    </r>
    <r>
      <rPr>
        <sz val="12"/>
        <color indexed="8"/>
        <rFont val="Calibri"/>
        <family val="2"/>
      </rPr>
      <t xml:space="preserve"> An entry is only required when COC determines the inventory is different than what is certified to by the producer in item 22.</t>
    </r>
  </si>
  <si>
    <r>
      <t xml:space="preserve">COC shall enter the adjusted total sales between January 15, 2020 and April 15, 2020 for owned inventory as of Jan 15, 2020 and any offspring from owned inventory, if applicable. 
</t>
    </r>
    <r>
      <rPr>
        <b/>
        <sz val="12"/>
        <color indexed="8"/>
        <rFont val="Calibri"/>
        <family val="2"/>
      </rPr>
      <t xml:space="preserve">Note: </t>
    </r>
    <r>
      <rPr>
        <sz val="12"/>
        <color indexed="8"/>
        <rFont val="Calibri"/>
        <family val="2"/>
      </rPr>
      <t>An entry is only required when COC determines the total sales is different than what is certified to by the producer in item 21.</t>
    </r>
  </si>
  <si>
    <r>
      <t xml:space="preserve">COC may enter the adjusted 2019 yotal production, if applicable. 
</t>
    </r>
    <r>
      <rPr>
        <b/>
        <sz val="12"/>
        <color indexed="8"/>
        <rFont val="Calibri"/>
        <family val="2"/>
      </rPr>
      <t>Note:</t>
    </r>
    <r>
      <rPr>
        <sz val="12"/>
        <color indexed="8"/>
        <rFont val="Calibri"/>
        <family val="2"/>
      </rPr>
      <t xml:space="preserve"> An entry is only required when COC determines the 2019 total production is different than what is certified to by the producer in item 15.</t>
    </r>
  </si>
  <si>
    <r>
      <t xml:space="preserve">COC may enter the adjusted 2019 production not sold, if applicable.
</t>
    </r>
    <r>
      <rPr>
        <b/>
        <sz val="12"/>
        <color indexed="8"/>
        <rFont val="Calibri"/>
        <family val="2"/>
      </rPr>
      <t>Note:</t>
    </r>
    <r>
      <rPr>
        <sz val="12"/>
        <color indexed="8"/>
        <rFont val="Calibri"/>
        <family val="2"/>
      </rPr>
      <t xml:space="preserve"> An entry is only required when COC determines the 2019 production not sold is different than what is certified to by the producer in item 16.</t>
    </r>
  </si>
  <si>
    <t>AD-3114 Instructions</t>
  </si>
  <si>
    <t>Livestock Lambs and Yearlings: Less than 2 yrs of age</t>
  </si>
  <si>
    <t>Date</t>
  </si>
  <si>
    <t>Estimated CARES Gross Payment before payment limits and other reductions    
 (I*J )</t>
  </si>
  <si>
    <t>Estimated CARES Gross Payment before payment limits and other reductions
(J*K)</t>
  </si>
  <si>
    <t>Estimated CCC Gross Payment before payment limits and other reductions
(F*G)</t>
  </si>
  <si>
    <t>80%
Estimated CCC Gross Payment before payment limits and other reductions
(K*L*M* 80%)</t>
  </si>
  <si>
    <t>.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t>
  </si>
  <si>
    <t>80% Estimated CCC Gross Payment before payment limits and other reductions</t>
  </si>
  <si>
    <t xml:space="preserve">80%
Estimated CARES Gross Payment before payment limits and other reductions
</t>
  </si>
  <si>
    <t>CARES Payment Quantity</t>
  </si>
  <si>
    <t>80%
Estimated CARES Gross Payment  before payment limits and other reductions</t>
  </si>
  <si>
    <t xml:space="preserve">CCC Payment Quantity </t>
  </si>
  <si>
    <t>Page 4 of 4</t>
  </si>
  <si>
    <t>Page 2 of 4</t>
  </si>
  <si>
    <t>Page 3 of 4</t>
  </si>
  <si>
    <t>Smaller of Total of 2019 Production or  Production Not Sold  ((E *50%) or F])</t>
  </si>
  <si>
    <t>Form Approved - OMB No. 0560-0295</t>
  </si>
  <si>
    <r>
      <rPr>
        <b/>
        <sz val="9"/>
        <rFont val="Arial"/>
        <family val="2"/>
      </rPr>
      <t xml:space="preserve">This form is available electronically.                                                                                                                      </t>
    </r>
    <r>
      <rPr>
        <sz val="9"/>
        <rFont val="Arial"/>
        <family val="2"/>
      </rPr>
      <t xml:space="preserve">  OMB </t>
    </r>
    <r>
      <rPr>
        <b/>
        <sz val="9"/>
        <rFont val="Arial"/>
        <family val="2"/>
      </rPr>
      <t xml:space="preserve"> </t>
    </r>
    <r>
      <rPr>
        <sz val="9"/>
        <rFont val="Arial"/>
        <family val="2"/>
      </rPr>
      <t>Expiration date 11/30/2020</t>
    </r>
  </si>
  <si>
    <r>
      <t xml:space="preserve">The following statement is made in accordance with the Privacy Act of 1974 (5 USC 552a - as amended). The authority for requesting the information identified on this form is 7 CFR Part 9, the CARES Act (Pub. L. 116-136), and 15 U.S.C. 714b and 714c.  The information will be used to determine eligibility for program benefits.  The information collected on this form may be disclosed to other Federal, State, and Local government agencies, Tribal agencies, and nongovernmental entities that have been authorized access to the information by statute or regulation and/or as described in applicable Routine Uses identified in the System of Records Notice for USDA/FSA-2, Farm Records File (Automated).  Providing the requested information is voluntary.  However, failure to furnish the requested information will result in a determination of ineligibility for program benefits.  Payments may be made under the program to which the form applies only to the extent permitted by applicable authorities.
Public Burden Statement (Paperwork Reduction Act):  Public reporting burden for this collection is estimated to average 60 minutes per response, including reviewing instructions, gathering and maintaining the data needed, completing (providing the information), and reviewing the collection of information. You are not required to respond to the collection, or USDA may not conduct or sponsor a collection of information unless it displays a valid OMB control number.  </t>
    </r>
    <r>
      <rPr>
        <b/>
        <i/>
        <sz val="6"/>
        <rFont val="Arial"/>
        <family val="2"/>
      </rPr>
      <t>RETURN THIS COMPLETED FORM TO YOUR COUNTY FSA OFFICE.</t>
    </r>
  </si>
  <si>
    <t>(5-19-20)</t>
  </si>
  <si>
    <r>
      <t xml:space="preserve">                                                                                                                                                                                                              Form Approved - OMB No. 0560-0295
</t>
    </r>
    <r>
      <rPr>
        <b/>
        <sz val="8"/>
        <rFont val="Arial"/>
        <family val="2"/>
      </rPr>
      <t xml:space="preserve">This form is available electronically.                                                                                                                                                            </t>
    </r>
    <r>
      <rPr>
        <sz val="8"/>
        <rFont val="Arial"/>
        <family val="2"/>
      </rPr>
      <t xml:space="preserve">  OMB</t>
    </r>
    <r>
      <rPr>
        <b/>
        <sz val="8"/>
        <rFont val="Arial"/>
        <family val="2"/>
      </rPr>
      <t xml:space="preserve"> </t>
    </r>
    <r>
      <rPr>
        <sz val="8"/>
        <rFont val="Arial"/>
        <family val="2"/>
      </rPr>
      <t>Expiration date (5-19-20)</t>
    </r>
  </si>
  <si>
    <t>AD-3114 (5/19/20)                                                                                                                                                                                                  Page 2 of 2</t>
  </si>
  <si>
    <t>AD-3114 Continuation Sheet (05/19/20)                                                                                                                                                                                                     Page 2 of 2</t>
  </si>
  <si>
    <r>
      <t xml:space="preserve">AD-3114-A                                  </t>
    </r>
    <r>
      <rPr>
        <b/>
        <sz val="8"/>
        <rFont val="Arial"/>
        <family val="2"/>
      </rPr>
      <t>U.S. DEPARTMENT OF AGRICULTURE</t>
    </r>
  </si>
  <si>
    <t>Page 1 of 4</t>
  </si>
  <si>
    <t>CCC Payment Quantity (Production per acre from AMS multiplied by item X (application))</t>
  </si>
  <si>
    <t>CCC  Payment Rate</t>
  </si>
  <si>
    <t>Note: 
Any production/sales/inventory eligible for payment must be subject to price risk.
**Ensure Macros are enabled to make calculator work.</t>
  </si>
  <si>
    <t>This initial payment below is equal to 80% of the gross payment before payment lmiitation and other reductions.</t>
  </si>
  <si>
    <t>Specialty Crops Lettuce, Romaine</t>
  </si>
  <si>
    <t>Lettuce, Romaine</t>
  </si>
  <si>
    <t>Onions, Other</t>
  </si>
  <si>
    <t>Specialty Crops Onions, Other</t>
  </si>
  <si>
    <t>Raspberries</t>
  </si>
  <si>
    <t>Specialty Crops Raspberries</t>
  </si>
  <si>
    <t>Sweet Potatoes</t>
  </si>
  <si>
    <t>Specialty Crops Sweet Potatoes</t>
  </si>
  <si>
    <t xml:space="preserve">Note:  Upon completion, only enter the applicants share of the commodity </t>
  </si>
  <si>
    <t>Enter the name of the eligible livestock.
Eligible livestock and definitions are:</t>
  </si>
  <si>
    <t>Feeder Cattle: Less Than 600 Pounds (cattle weighing less than 600 pounds)</t>
  </si>
  <si>
    <t>Slaughter Cattle: Fed Cattle (cattle with an average weight of 1,400 pounds, including cattle with a weight of 1,200 pounds or more, which yield average carcass weights of 800 pounds and are intended for slaughter)</t>
  </si>
  <si>
    <t>Slaughter Cattle: Mature Cattle (culled cattle raised or maintained for breeding purposes, but which were removed from inventory and are intended for slaughter)</t>
  </si>
  <si>
    <t>All Other Cattle (commercially raised or maintained bovine animals not meeting the definition of another category of cattle, excluding beefalo, bison, and animals used for dairy production or intended for dairy production)</t>
  </si>
  <si>
    <t>Pigs: Less Than 120 Pounds (any swine weighing less than 120 pounds)</t>
  </si>
  <si>
    <t>Hogs: 120 Pounds or More (any swine 120 pounds or more)</t>
  </si>
  <si>
    <t>Lambs &amp; Yearlings: Less Than 2 Years Old (all sheep less than 2 years old)</t>
  </si>
  <si>
    <t>Enter the highest inventory between April 16, 2020 and May 14, 2020, for the livestock entered in item 19, if applicable.
*  Note this is your share of the livestock.</t>
  </si>
  <si>
    <t>Enter the total value of sales from all farms between January 15, 2020 and April 15, 2020, for the value loss commodity entered in item 25.
*Note this is your share of the value.</t>
  </si>
  <si>
    <t>Enter the total value of marketable inventory from all farms as of April 15, 2020, for the value loss commodity entered in item 25.
*  Note this is your share of the value.</t>
  </si>
  <si>
    <t>Enter the total volume of production sold between January 15, 2020 and April 15, 2020 for the crop in item 30.
*  Note this is your share of the specialty crop.</t>
  </si>
  <si>
    <t>Enter the total volume of production shipped but not sold between January 15, 2020 and April 15, 2020 for the crop in item 30.
*  Note this is your share of the specialty crop.</t>
  </si>
  <si>
    <t>Enter the total number of Acres left in the field or harvested but not shipped between 
January 15, 2020 and April 15, 2020 for the crop in item 30.
*  Note this is your share of the acres.</t>
  </si>
  <si>
    <t>Enter the 2019 total production from all farms for the crop entered in item 13.
*  Note this is your share of the production.</t>
  </si>
  <si>
    <t>Enter the 2019 production from all farms not sold as of January 15, 2020.
*  Note this is your share of the production.</t>
  </si>
  <si>
    <t>Feeder Cattle: 600 Pounds or More (cattle weighing more than 600 pounds but less than "Slaughter Cattle:  Fed Cattle" as defined)</t>
  </si>
  <si>
    <t>Enter the total sales between January 15, 2020 and April 15, 2020 for owned inventory as of Jan 15, 2020 including sale of any offspring from owned inventory for the livestock entered in item 19, if applicable.
*  Note this is your share of the livestock.</t>
  </si>
  <si>
    <r>
      <rPr>
        <sz val="8"/>
        <rFont val="Arial"/>
        <family val="2"/>
      </rPr>
      <t xml:space="preserve"> Inventory </t>
    </r>
    <r>
      <rPr>
        <i/>
        <sz val="7"/>
        <rFont val="Arial"/>
        <family val="2"/>
      </rPr>
      <t>(Highest Between 
April 16, 2020 - May
14, 2020)</t>
    </r>
  </si>
  <si>
    <t>CFAP Payment Calculator
Version 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</si>
</sst>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_(* #,##0_);_(* \(#,##0\);_(* &quot;-&quot;??_);_(@_)"/>
    <numFmt numFmtId="166" formatCode="&quot;$&quot;#,##0.00"/>
    <numFmt numFmtId="167" formatCode="&quot;$&quot;#,##0.0000"/>
    <numFmt numFmtId="168" formatCode="0."/>
    <numFmt numFmtId="169" formatCode="_(&quot;$&quot;* #,##0.00000_);_(&quot;$&quot;* \(#,##0.00000\);_(&quot;$&quot;* &quot;-&quot;??_);_(@_)"/>
    <numFmt numFmtId="170" formatCode="#,##0.0000"/>
    <numFmt numFmtId="171" formatCode="#,##0.000"/>
    <numFmt numFmtId="172" formatCode="#,##0.0"/>
  </numFmts>
  <fonts count="98">
    <font>
      <sz val="11"/>
      <color theme="1"/>
      <name val="Calibri"/>
      <family val="2"/>
    </font>
    <font>
      <sz val="11"/>
      <color indexed="8"/>
      <name val="Calibri"/>
      <family val="2"/>
    </font>
    <font>
      <b/>
      <sz val="11"/>
      <color indexed="8"/>
      <name val="Calibri"/>
      <family val="2"/>
    </font>
    <font>
      <b/>
      <sz val="9"/>
      <color indexed="9"/>
      <name val="Arial"/>
      <family val="2"/>
    </font>
    <font>
      <b/>
      <i/>
      <sz val="8"/>
      <color indexed="9"/>
      <name val="Arial"/>
      <family val="2"/>
    </font>
    <font>
      <sz val="8"/>
      <name val="Arial"/>
      <family val="2"/>
    </font>
    <font>
      <b/>
      <sz val="9"/>
      <name val="Arial"/>
      <family val="2"/>
    </font>
    <font>
      <i/>
      <sz val="7"/>
      <name val="Arial"/>
      <family val="2"/>
    </font>
    <font>
      <b/>
      <sz val="8"/>
      <name val="Arial"/>
      <family val="2"/>
    </font>
    <font>
      <sz val="7"/>
      <name val="Arial"/>
      <family val="2"/>
    </font>
    <font>
      <i/>
      <sz val="6"/>
      <name val="Arial"/>
      <family val="2"/>
    </font>
    <font>
      <b/>
      <sz val="6"/>
      <name val="Arial"/>
      <family val="2"/>
    </font>
    <font>
      <b/>
      <sz val="12"/>
      <name val="Arial"/>
      <family val="2"/>
    </font>
    <font>
      <b/>
      <sz val="10"/>
      <name val="Arial"/>
      <family val="2"/>
    </font>
    <font>
      <sz val="10"/>
      <name val="Arial"/>
      <family val="2"/>
    </font>
    <font>
      <b/>
      <i/>
      <sz val="7"/>
      <color indexed="9"/>
      <name val="Arial"/>
      <family val="2"/>
    </font>
    <font>
      <b/>
      <i/>
      <sz val="9"/>
      <name val="Times New Roman"/>
      <family val="1"/>
    </font>
    <font>
      <i/>
      <sz val="5.5"/>
      <name val="Arial"/>
      <family val="2"/>
    </font>
    <font>
      <sz val="8"/>
      <color indexed="8"/>
      <name val="Times New Roman"/>
      <family val="1"/>
    </font>
    <font>
      <sz val="8"/>
      <color indexed="8"/>
      <name val="Calibri"/>
      <family val="2"/>
    </font>
    <font>
      <i/>
      <sz val="8"/>
      <color indexed="8"/>
      <name val="Arial"/>
      <family val="2"/>
    </font>
    <font>
      <sz val="8"/>
      <name val="Calibri"/>
      <family val="2"/>
    </font>
    <font>
      <sz val="12"/>
      <color indexed="8"/>
      <name val="Calibri"/>
      <family val="2"/>
    </font>
    <font>
      <b/>
      <sz val="12"/>
      <color indexed="8"/>
      <name val="Calibri"/>
      <family val="2"/>
    </font>
    <font>
      <sz val="9"/>
      <name val="Arial"/>
      <family val="2"/>
    </font>
    <font>
      <b/>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sz val="11"/>
      <color indexed="10"/>
      <name val="Calibri"/>
      <family val="2"/>
    </font>
    <font>
      <sz val="8"/>
      <color indexed="8"/>
      <name val="Arial"/>
      <family val="2"/>
    </font>
    <font>
      <b/>
      <i/>
      <sz val="11"/>
      <color indexed="8"/>
      <name val="Calibri"/>
      <family val="2"/>
    </font>
    <font>
      <b/>
      <sz val="11"/>
      <name val="Calibri"/>
      <family val="2"/>
    </font>
    <font>
      <b/>
      <i/>
      <sz val="11"/>
      <name val="Calibri"/>
      <family val="2"/>
    </font>
    <font>
      <sz val="11"/>
      <name val="Calibri"/>
      <family val="2"/>
    </font>
    <font>
      <b/>
      <i/>
      <sz val="11"/>
      <color indexed="10"/>
      <name val="Calibri"/>
      <family val="2"/>
    </font>
    <font>
      <b/>
      <i/>
      <sz val="14"/>
      <color indexed="10"/>
      <name val="Calibri"/>
      <family val="2"/>
    </font>
    <font>
      <sz val="12"/>
      <color indexed="8"/>
      <name val="Times New Roman"/>
      <family val="1"/>
    </font>
    <font>
      <sz val="9"/>
      <color indexed="8"/>
      <name val="Times New Roman"/>
      <family val="1"/>
    </font>
    <font>
      <sz val="9"/>
      <color indexed="8"/>
      <name val="Arial"/>
      <family val="2"/>
    </font>
    <font>
      <i/>
      <sz val="14"/>
      <color indexed="10"/>
      <name val="Calibri"/>
      <family val="2"/>
    </font>
    <font>
      <b/>
      <i/>
      <sz val="12"/>
      <color indexed="8"/>
      <name val="Calibri"/>
      <family val="2"/>
    </font>
    <font>
      <sz val="9"/>
      <color indexed="8"/>
      <name val="Calibri"/>
      <family val="2"/>
    </font>
    <font>
      <b/>
      <i/>
      <sz val="11"/>
      <color indexed="9"/>
      <name val="Calibri"/>
      <family val="2"/>
    </font>
    <font>
      <i/>
      <sz val="11"/>
      <color indexed="9"/>
      <name val="Calibri"/>
      <family val="2"/>
    </font>
    <font>
      <b/>
      <i/>
      <sz val="14"/>
      <color indexed="9"/>
      <name val="Calibri"/>
      <family val="2"/>
    </font>
    <font>
      <sz val="6"/>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rgb="FF000000"/>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8"/>
      <color theme="1"/>
      <name val="Times New Roman"/>
      <family val="1"/>
    </font>
    <font>
      <sz val="8"/>
      <color rgb="FF000000"/>
      <name val="Times New Roman"/>
      <family val="1"/>
    </font>
    <font>
      <b/>
      <i/>
      <sz val="11"/>
      <color theme="1"/>
      <name val="Calibri"/>
      <family val="2"/>
    </font>
    <font>
      <b/>
      <i/>
      <sz val="11"/>
      <color rgb="FFFF0000"/>
      <name val="Calibri"/>
      <family val="2"/>
    </font>
    <font>
      <b/>
      <i/>
      <sz val="14"/>
      <color rgb="FFFF0000"/>
      <name val="Calibri"/>
      <family val="2"/>
    </font>
    <font>
      <sz val="12"/>
      <color theme="1"/>
      <name val="Calibri"/>
      <family val="2"/>
    </font>
    <font>
      <sz val="12"/>
      <color theme="1"/>
      <name val="Times New Roman"/>
      <family val="1"/>
    </font>
    <font>
      <sz val="9"/>
      <color rgb="FF000000"/>
      <name val="Times New Roman"/>
      <family val="1"/>
    </font>
    <font>
      <sz val="9"/>
      <color rgb="FF000000"/>
      <name val="Arial"/>
      <family val="2"/>
    </font>
    <font>
      <i/>
      <sz val="14"/>
      <color rgb="FFFF0000"/>
      <name val="Calibri"/>
      <family val="2"/>
    </font>
    <font>
      <b/>
      <i/>
      <sz val="12"/>
      <color theme="1"/>
      <name val="Calibri"/>
      <family val="2"/>
    </font>
    <font>
      <sz val="9"/>
      <color theme="1"/>
      <name val="Calibri"/>
      <family val="2"/>
    </font>
    <font>
      <b/>
      <i/>
      <sz val="11"/>
      <color theme="0"/>
      <name val="Calibri"/>
      <family val="2"/>
    </font>
    <font>
      <b/>
      <i/>
      <sz val="14"/>
      <color theme="0"/>
      <name val="Calibri"/>
      <family val="2"/>
    </font>
    <font>
      <i/>
      <sz val="11"/>
      <color theme="0"/>
      <name val="Calibri"/>
      <family val="2"/>
    </font>
    <font>
      <sz val="6"/>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rgb="FFD9D9D9"/>
        <bgColor indexed="64"/>
      </patternFill>
    </fill>
    <fill>
      <patternFill patternType="solid">
        <fgColor rgb="FF000000"/>
        <bgColor indexed="64"/>
      </patternFill>
    </fill>
    <fill>
      <patternFill patternType="solid">
        <fgColor rgb="FFBEBEBE"/>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bottom/>
    </border>
    <border>
      <left/>
      <right style="thin"/>
      <top/>
      <bottom style="thin"/>
    </border>
    <border>
      <left/>
      <right/>
      <top style="thin">
        <color rgb="FF000000"/>
      </top>
      <bottom style="thin">
        <color rgb="FF000000"/>
      </bottom>
    </border>
    <border>
      <left/>
      <right/>
      <top/>
      <bottom style="thin">
        <color rgb="FF000000"/>
      </bottom>
    </border>
    <border>
      <left style="thin"/>
      <right/>
      <top/>
      <bottom/>
    </border>
    <border>
      <left style="thin"/>
      <right/>
      <top/>
      <bottom style="thin"/>
    </border>
    <border>
      <left style="thin">
        <color rgb="FF000000"/>
      </left>
      <right/>
      <top/>
      <bottom/>
    </border>
    <border>
      <left/>
      <right/>
      <top/>
      <bottom style="thin"/>
    </border>
    <border>
      <left style="thin">
        <color rgb="FF000000"/>
      </left>
      <right style="thin">
        <color rgb="FF000000"/>
      </right>
      <top/>
      <bottom style="thin">
        <color rgb="FF000000"/>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style="medium"/>
      <right style="medium"/>
      <top style="medium"/>
      <bottom style="medium"/>
    </border>
    <border>
      <left/>
      <right style="thin"/>
      <top style="medium"/>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right style="thin"/>
      <top style="medium"/>
      <bottom/>
    </border>
    <border>
      <left style="thin"/>
      <right/>
      <top style="medium"/>
      <bottom/>
    </border>
    <border>
      <left style="medium"/>
      <right/>
      <top style="medium"/>
      <bottom/>
    </border>
    <border>
      <left style="medium"/>
      <right style="medium"/>
      <top/>
      <bottom style="medium"/>
    </border>
    <border>
      <left/>
      <right style="thin"/>
      <top/>
      <bottom style="medium"/>
    </border>
    <border>
      <left style="thin"/>
      <right/>
      <top/>
      <bottom style="medium"/>
    </border>
    <border>
      <left style="medium"/>
      <right style="thin"/>
      <top/>
      <bottom style="medium"/>
    </border>
    <border>
      <left style="thin"/>
      <right style="thin"/>
      <top/>
      <bottom style="medium"/>
    </border>
    <border>
      <left style="thin"/>
      <right style="medium"/>
      <top/>
      <bottom style="medium"/>
    </border>
    <border>
      <left/>
      <right style="thin"/>
      <top style="medium"/>
      <bottom style="thin"/>
    </border>
    <border>
      <left style="thin"/>
      <right/>
      <top style="medium"/>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style="medium"/>
      <top style="medium"/>
      <bottom style="medium"/>
    </border>
    <border>
      <left/>
      <right style="medium"/>
      <top style="medium"/>
      <botto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style="medium"/>
      <top/>
      <bottom style="medium"/>
    </border>
    <border>
      <left/>
      <right style="medium"/>
      <top style="medium"/>
      <bottom style="thin"/>
    </border>
    <border>
      <left/>
      <right style="medium"/>
      <top style="thin"/>
      <bottom style="thin"/>
    </border>
    <border>
      <left/>
      <right/>
      <top style="medium"/>
      <bottom style="medium"/>
    </border>
    <border>
      <left style="double"/>
      <right style="thin"/>
      <top style="thin"/>
      <bottom style="thin"/>
    </border>
    <border>
      <left style="thin"/>
      <right style="double"/>
      <top style="thin"/>
      <bottom style="thin"/>
    </border>
    <border>
      <left style="double"/>
      <right style="thin"/>
      <top style="medium"/>
      <bottom style="thin"/>
    </border>
    <border>
      <left style="thin"/>
      <right style="double"/>
      <top style="medium"/>
      <bottom style="thin"/>
    </border>
    <border>
      <left style="double"/>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thin"/>
      <right style="thin"/>
      <top style="thin"/>
      <bottom/>
    </border>
    <border>
      <left style="thin"/>
      <right style="thin"/>
      <top/>
      <bottom/>
    </border>
    <border>
      <left style="medium"/>
      <right style="medium"/>
      <top/>
      <bottom/>
    </border>
    <border>
      <left style="medium"/>
      <right/>
      <top/>
      <bottom/>
    </border>
    <border>
      <left/>
      <right style="medium"/>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right/>
      <top style="thin">
        <color rgb="FF000000"/>
      </top>
      <bottom style="thin">
        <color rgb="FF000000"/>
      </bottom>
    </border>
    <border>
      <left/>
      <right style="thin"/>
      <top style="thin">
        <color rgb="FF000000"/>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style="thin">
        <color rgb="FF000000"/>
      </top>
      <bottom style="thin"/>
    </border>
    <border>
      <left/>
      <right/>
      <top style="thin"/>
      <bottom style="thin"/>
    </border>
    <border>
      <left style="thin">
        <color rgb="FF000000"/>
      </left>
      <right/>
      <top style="thin">
        <color rgb="FF000000"/>
      </top>
      <bottom/>
    </border>
    <border>
      <left style="thin"/>
      <right/>
      <top/>
      <bottom style="thin">
        <color rgb="FF000000"/>
      </botto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right style="thin">
        <color rgb="FF000000"/>
      </right>
      <top/>
      <bottom/>
    </border>
    <border>
      <left style="thin"/>
      <right/>
      <top style="thin"/>
      <bottom/>
    </border>
    <border>
      <left/>
      <right/>
      <top style="thin"/>
      <bottom/>
    </border>
    <border>
      <left/>
      <right style="thin">
        <color rgb="FF000000"/>
      </right>
      <top style="thin"/>
      <bottom/>
    </border>
    <border>
      <left style="thin">
        <color rgb="FF000000"/>
      </left>
      <right/>
      <top style="thin"/>
      <bottom/>
    </border>
    <border>
      <left/>
      <right style="thin"/>
      <top style="thin"/>
      <bottom/>
    </border>
    <border>
      <left style="thin"/>
      <right style="double"/>
      <top style="thin"/>
      <bottom/>
    </border>
    <border>
      <left style="double"/>
      <right/>
      <top style="thin"/>
      <bottom/>
    </border>
    <border>
      <left style="double"/>
      <right/>
      <top/>
      <bottom/>
    </border>
    <border>
      <left style="double"/>
      <right style="thin"/>
      <top style="thin"/>
      <bottom/>
    </border>
    <border>
      <left style="medium"/>
      <right/>
      <top style="thin"/>
      <bottom style="thin"/>
    </border>
    <border>
      <left style="medium"/>
      <right/>
      <top style="thin"/>
      <bottom style="medium"/>
    </border>
    <border>
      <left/>
      <right style="medium"/>
      <top style="thin"/>
      <bottom style="medium"/>
    </border>
    <border>
      <left style="medium"/>
      <right/>
      <top style="medium"/>
      <bottom style="thin"/>
    </border>
    <border>
      <left style="medium"/>
      <right/>
      <top/>
      <bottom style="thin"/>
    </border>
    <border>
      <left style="medium"/>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76" fillId="0" borderId="0">
      <alignment/>
      <protection/>
    </xf>
    <xf numFmtId="0" fontId="76"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77">
    <xf numFmtId="0" fontId="0" fillId="0" borderId="0" xfId="0" applyFont="1" applyAlignment="1">
      <alignment/>
    </xf>
    <xf numFmtId="44" fontId="0" fillId="0" borderId="0" xfId="44" applyFont="1" applyAlignment="1">
      <alignment/>
    </xf>
    <xf numFmtId="0" fontId="79" fillId="0" borderId="0" xfId="0" applyFont="1" applyAlignment="1">
      <alignment/>
    </xf>
    <xf numFmtId="44" fontId="79" fillId="0" borderId="0" xfId="44" applyFont="1" applyAlignment="1">
      <alignment horizontal="right"/>
    </xf>
    <xf numFmtId="0" fontId="79" fillId="0" borderId="0" xfId="0" applyFont="1" applyAlignment="1">
      <alignment horizontal="right"/>
    </xf>
    <xf numFmtId="44" fontId="0" fillId="0" borderId="0" xfId="44" applyFont="1" applyAlignment="1">
      <alignment horizontal="right"/>
    </xf>
    <xf numFmtId="9" fontId="0" fillId="0" borderId="0" xfId="0" applyNumberFormat="1" applyAlignment="1">
      <alignment horizontal="right"/>
    </xf>
    <xf numFmtId="0" fontId="0" fillId="0" borderId="0" xfId="0" applyAlignment="1">
      <alignment vertical="top" wrapText="1"/>
    </xf>
    <xf numFmtId="0" fontId="0" fillId="0" borderId="0" xfId="0" applyAlignment="1">
      <alignment wrapText="1"/>
    </xf>
    <xf numFmtId="0" fontId="0" fillId="0" borderId="10" xfId="0" applyBorder="1" applyAlignment="1">
      <alignment horizontal="center" wrapText="1"/>
    </xf>
    <xf numFmtId="0" fontId="0" fillId="33" borderId="0" xfId="0" applyFill="1" applyAlignment="1">
      <alignment wrapText="1"/>
    </xf>
    <xf numFmtId="166" fontId="0" fillId="0" borderId="10" xfId="0" applyNumberFormat="1" applyBorder="1" applyAlignment="1">
      <alignment horizontal="center" wrapText="1"/>
    </xf>
    <xf numFmtId="4" fontId="0" fillId="32" borderId="10" xfId="0" applyNumberFormat="1" applyFill="1" applyBorder="1" applyAlignment="1" applyProtection="1">
      <alignment horizontal="center" wrapText="1"/>
      <protection locked="0"/>
    </xf>
    <xf numFmtId="166" fontId="0" fillId="32" borderId="10" xfId="0" applyNumberFormat="1" applyFill="1" applyBorder="1" applyAlignment="1" applyProtection="1">
      <alignment horizontal="center" wrapText="1"/>
      <protection locked="0"/>
    </xf>
    <xf numFmtId="3" fontId="0" fillId="32" borderId="10" xfId="0" applyNumberFormat="1" applyFill="1" applyBorder="1" applyAlignment="1" applyProtection="1">
      <alignment horizontal="center" wrapText="1"/>
      <protection locked="0"/>
    </xf>
    <xf numFmtId="0" fontId="0" fillId="14" borderId="0" xfId="0" applyFill="1" applyAlignment="1">
      <alignment wrapText="1"/>
    </xf>
    <xf numFmtId="0" fontId="76" fillId="0" borderId="0" xfId="58" applyAlignment="1">
      <alignment horizontal="left" vertical="top"/>
      <protection/>
    </xf>
    <xf numFmtId="168" fontId="81" fillId="0" borderId="11" xfId="58" applyNumberFormat="1" applyFont="1" applyBorder="1" applyAlignment="1">
      <alignment horizontal="center" vertical="top" shrinkToFit="1"/>
      <protection/>
    </xf>
    <xf numFmtId="0" fontId="76" fillId="0" borderId="11" xfId="58" applyBorder="1" applyAlignment="1">
      <alignment horizontal="left" vertical="center" wrapText="1"/>
      <protection/>
    </xf>
    <xf numFmtId="0" fontId="76" fillId="0" borderId="12" xfId="58" applyBorder="1" applyAlignment="1">
      <alignment horizontal="left" vertical="center" wrapText="1"/>
      <protection/>
    </xf>
    <xf numFmtId="0" fontId="5" fillId="0" borderId="13" xfId="58" applyFont="1" applyBorder="1" applyAlignment="1">
      <alignment horizontal="left" vertical="top" wrapText="1" indent="1"/>
      <protection/>
    </xf>
    <xf numFmtId="0" fontId="76" fillId="0" borderId="14" xfId="58" applyBorder="1" applyAlignment="1">
      <alignment horizontal="left" vertical="top" wrapText="1"/>
      <protection/>
    </xf>
    <xf numFmtId="0" fontId="76" fillId="0" borderId="15" xfId="58" applyBorder="1" applyAlignment="1">
      <alignment horizontal="left" vertical="top" wrapText="1"/>
      <protection/>
    </xf>
    <xf numFmtId="0" fontId="5" fillId="0" borderId="12" xfId="58" applyFont="1" applyBorder="1" applyAlignment="1">
      <alignment vertical="top" wrapText="1"/>
      <protection/>
    </xf>
    <xf numFmtId="0" fontId="5" fillId="0" borderId="0" xfId="58" applyFont="1" applyAlignment="1">
      <alignment vertical="top" wrapText="1"/>
      <protection/>
    </xf>
    <xf numFmtId="0" fontId="76" fillId="0" borderId="0" xfId="58" applyAlignment="1">
      <alignment vertical="top" wrapText="1"/>
      <protection/>
    </xf>
    <xf numFmtId="0" fontId="80" fillId="14" borderId="0" xfId="0" applyFont="1" applyFill="1" applyAlignment="1">
      <alignment wrapText="1"/>
    </xf>
    <xf numFmtId="0" fontId="76" fillId="0" borderId="12" xfId="58" applyBorder="1" applyAlignment="1">
      <alignment horizontal="left" vertical="center" wrapText="1"/>
      <protection/>
    </xf>
    <xf numFmtId="0" fontId="76" fillId="0" borderId="13" xfId="58" applyBorder="1" applyAlignment="1">
      <alignment horizontal="left" vertical="center" wrapText="1"/>
      <protection/>
    </xf>
    <xf numFmtId="0" fontId="76" fillId="0" borderId="16" xfId="58" applyBorder="1" applyAlignment="1">
      <alignment horizontal="left" vertical="center" wrapText="1"/>
      <protection/>
    </xf>
    <xf numFmtId="0" fontId="12" fillId="0" borderId="0" xfId="58" applyFont="1" applyBorder="1" applyAlignment="1">
      <alignment vertical="top" wrapText="1"/>
      <protection/>
    </xf>
    <xf numFmtId="0" fontId="5" fillId="0" borderId="11" xfId="58" applyFont="1" applyBorder="1" applyAlignment="1">
      <alignment horizontal="center" vertical="top" wrapText="1"/>
      <protection/>
    </xf>
    <xf numFmtId="0" fontId="5" fillId="0" borderId="16" xfId="58" applyFont="1" applyBorder="1" applyAlignment="1">
      <alignment vertical="top" wrapText="1"/>
      <protection/>
    </xf>
    <xf numFmtId="168" fontId="81" fillId="0" borderId="17" xfId="58" applyNumberFormat="1" applyFont="1" applyBorder="1" applyAlignment="1">
      <alignment vertical="top" shrinkToFit="1"/>
      <protection/>
    </xf>
    <xf numFmtId="0" fontId="76" fillId="0" borderId="16" xfId="58" applyBorder="1" applyAlignment="1">
      <alignment vertical="center" wrapText="1"/>
      <protection/>
    </xf>
    <xf numFmtId="0" fontId="82" fillId="0" borderId="18" xfId="0" applyFont="1" applyBorder="1" applyAlignment="1" quotePrefix="1">
      <alignment horizontal="center" vertical="center" wrapText="1"/>
    </xf>
    <xf numFmtId="0" fontId="82" fillId="0" borderId="18" xfId="0" applyFont="1" applyBorder="1" applyAlignment="1">
      <alignment horizontal="center" vertical="center" wrapText="1"/>
    </xf>
    <xf numFmtId="0" fontId="6" fillId="0" borderId="0" xfId="58" applyFont="1" applyFill="1" applyBorder="1" applyAlignment="1">
      <alignment horizontal="left" vertical="top" wrapText="1" indent="1"/>
      <protection/>
    </xf>
    <xf numFmtId="0" fontId="82" fillId="0" borderId="0" xfId="0" applyFont="1" applyBorder="1" applyAlignment="1">
      <alignment vertical="center" wrapText="1"/>
    </xf>
    <xf numFmtId="0" fontId="83" fillId="0" borderId="0" xfId="58" applyFont="1" applyBorder="1" applyAlignment="1">
      <alignment horizontal="right" vertical="top"/>
      <protection/>
    </xf>
    <xf numFmtId="0" fontId="76" fillId="0" borderId="18" xfId="58" applyBorder="1" applyAlignment="1">
      <alignment horizontal="left" vertical="top"/>
      <protection/>
    </xf>
    <xf numFmtId="0" fontId="6" fillId="0" borderId="18" xfId="58" applyFont="1" applyFill="1" applyBorder="1" applyAlignment="1">
      <alignment horizontal="center" vertical="top" wrapText="1"/>
      <protection/>
    </xf>
    <xf numFmtId="0" fontId="82" fillId="0" borderId="19" xfId="0" applyFont="1" applyBorder="1" applyAlignment="1" quotePrefix="1">
      <alignment horizontal="center" vertical="center" wrapText="1"/>
    </xf>
    <xf numFmtId="0" fontId="11" fillId="0" borderId="20" xfId="58" applyFont="1" applyBorder="1" applyAlignment="1">
      <alignment horizontal="left" vertical="top" wrapText="1"/>
      <protection/>
    </xf>
    <xf numFmtId="0" fontId="12" fillId="0" borderId="18" xfId="58" applyFont="1" applyBorder="1" applyAlignment="1">
      <alignment vertical="top" wrapText="1"/>
      <protection/>
    </xf>
    <xf numFmtId="0" fontId="12" fillId="0" borderId="19" xfId="58" applyFont="1" applyBorder="1" applyAlignment="1">
      <alignment vertical="top" wrapText="1"/>
      <protection/>
    </xf>
    <xf numFmtId="0" fontId="12" fillId="0" borderId="21" xfId="58" applyFont="1" applyBorder="1" applyAlignment="1">
      <alignment vertical="top" wrapText="1"/>
      <protection/>
    </xf>
    <xf numFmtId="0" fontId="76" fillId="0" borderId="22" xfId="58" applyBorder="1" applyAlignment="1">
      <alignment horizontal="center" vertical="top" wrapText="1"/>
      <protection/>
    </xf>
    <xf numFmtId="0" fontId="76" fillId="0" borderId="12" xfId="58" applyBorder="1" applyAlignment="1">
      <alignment horizontal="left" vertical="center" wrapText="1"/>
      <protection/>
    </xf>
    <xf numFmtId="0" fontId="76" fillId="0" borderId="16" xfId="58" applyBorder="1" applyAlignment="1">
      <alignment horizontal="left" vertical="center" wrapText="1"/>
      <protection/>
    </xf>
    <xf numFmtId="0" fontId="76" fillId="0" borderId="13" xfId="58" applyBorder="1" applyAlignment="1">
      <alignment horizontal="left" vertical="center" wrapText="1"/>
      <protection/>
    </xf>
    <xf numFmtId="0" fontId="11" fillId="0" borderId="12" xfId="58" applyFont="1" applyBorder="1" applyAlignment="1">
      <alignment horizontal="left" vertical="top" wrapText="1"/>
      <protection/>
    </xf>
    <xf numFmtId="0" fontId="76" fillId="0" borderId="11" xfId="58" applyBorder="1" applyAlignment="1">
      <alignment horizontal="center" vertical="top" wrapText="1"/>
      <protection/>
    </xf>
    <xf numFmtId="0" fontId="76" fillId="0" borderId="12" xfId="58" applyBorder="1" applyAlignment="1">
      <alignment vertical="center" wrapText="1"/>
      <protection/>
    </xf>
    <xf numFmtId="0" fontId="76" fillId="0" borderId="13" xfId="58" applyBorder="1" applyAlignment="1">
      <alignment vertical="center" wrapText="1"/>
      <protection/>
    </xf>
    <xf numFmtId="0" fontId="84" fillId="32" borderId="23" xfId="0" applyFont="1" applyFill="1" applyBorder="1" applyAlignment="1" applyProtection="1">
      <alignment horizontal="right" wrapText="1"/>
      <protection locked="0"/>
    </xf>
    <xf numFmtId="0" fontId="0" fillId="0" borderId="24" xfId="0" applyBorder="1" applyAlignment="1">
      <alignment horizontal="center" wrapText="1"/>
    </xf>
    <xf numFmtId="4" fontId="0" fillId="32" borderId="24" xfId="0" applyNumberFormat="1" applyFill="1" applyBorder="1" applyAlignment="1" applyProtection="1">
      <alignment horizontal="center" wrapText="1"/>
      <protection locked="0"/>
    </xf>
    <xf numFmtId="0" fontId="84" fillId="32" borderId="25" xfId="0" applyFont="1" applyFill="1" applyBorder="1" applyAlignment="1" applyProtection="1">
      <alignment horizontal="right" wrapText="1"/>
      <protection locked="0"/>
    </xf>
    <xf numFmtId="0" fontId="84" fillId="32" borderId="26" xfId="0" applyFont="1" applyFill="1" applyBorder="1" applyAlignment="1" applyProtection="1">
      <alignment horizontal="right" wrapText="1"/>
      <protection locked="0"/>
    </xf>
    <xf numFmtId="0" fontId="0" fillId="0" borderId="27" xfId="0" applyBorder="1" applyAlignment="1">
      <alignment horizontal="center" wrapText="1"/>
    </xf>
    <xf numFmtId="4" fontId="0" fillId="32" borderId="27" xfId="0" applyNumberFormat="1" applyFill="1" applyBorder="1" applyAlignment="1" applyProtection="1">
      <alignment horizontal="center" wrapText="1"/>
      <protection locked="0"/>
    </xf>
    <xf numFmtId="166" fontId="0" fillId="32" borderId="24" xfId="0" applyNumberFormat="1" applyFill="1" applyBorder="1" applyAlignment="1" applyProtection="1">
      <alignment horizontal="center" wrapText="1"/>
      <protection locked="0"/>
    </xf>
    <xf numFmtId="166" fontId="0" fillId="0" borderId="24" xfId="0" applyNumberFormat="1" applyBorder="1" applyAlignment="1">
      <alignment horizontal="center" wrapText="1"/>
    </xf>
    <xf numFmtId="166" fontId="0" fillId="0" borderId="28" xfId="0" applyNumberFormat="1" applyBorder="1" applyAlignment="1">
      <alignment horizontal="center" wrapText="1"/>
    </xf>
    <xf numFmtId="166" fontId="0" fillId="0" borderId="29" xfId="0" applyNumberFormat="1" applyBorder="1" applyAlignment="1">
      <alignment horizontal="center" wrapText="1"/>
    </xf>
    <xf numFmtId="166" fontId="0" fillId="0" borderId="27" xfId="0" applyNumberFormat="1" applyBorder="1" applyAlignment="1">
      <alignment horizontal="center" wrapText="1"/>
    </xf>
    <xf numFmtId="166" fontId="0" fillId="0" borderId="30" xfId="0" applyNumberFormat="1" applyBorder="1" applyAlignment="1">
      <alignment horizontal="center" wrapText="1"/>
    </xf>
    <xf numFmtId="0" fontId="0" fillId="33" borderId="0" xfId="0" applyFill="1" applyBorder="1" applyAlignment="1">
      <alignment wrapText="1"/>
    </xf>
    <xf numFmtId="0" fontId="0" fillId="14" borderId="0" xfId="0" applyFill="1" applyBorder="1" applyAlignment="1">
      <alignment wrapText="1"/>
    </xf>
    <xf numFmtId="3" fontId="0" fillId="32" borderId="27" xfId="0" applyNumberFormat="1" applyFill="1" applyBorder="1" applyAlignment="1" applyProtection="1">
      <alignment horizontal="center" wrapText="1"/>
      <protection locked="0"/>
    </xf>
    <xf numFmtId="3" fontId="0" fillId="32" borderId="24" xfId="0" applyNumberFormat="1" applyFill="1" applyBorder="1" applyAlignment="1" applyProtection="1">
      <alignment horizontal="center" wrapText="1"/>
      <protection locked="0"/>
    </xf>
    <xf numFmtId="0" fontId="0" fillId="0" borderId="0" xfId="0" applyAlignment="1" applyProtection="1">
      <alignment vertical="top" wrapText="1"/>
      <protection/>
    </xf>
    <xf numFmtId="0" fontId="0" fillId="0" borderId="0" xfId="0" applyBorder="1" applyAlignment="1" applyProtection="1">
      <alignment vertical="top" wrapText="1"/>
      <protection/>
    </xf>
    <xf numFmtId="10" fontId="0" fillId="0" borderId="0" xfId="0" applyNumberFormat="1" applyBorder="1" applyAlignment="1" applyProtection="1">
      <alignment vertical="top" wrapText="1"/>
      <protection/>
    </xf>
    <xf numFmtId="0" fontId="0" fillId="0" borderId="0" xfId="0" applyNumberFormat="1" applyBorder="1" applyAlignment="1" applyProtection="1">
      <alignment vertical="top" wrapText="1"/>
      <protection/>
    </xf>
    <xf numFmtId="164" fontId="0" fillId="0" borderId="0" xfId="44" applyNumberFormat="1" applyFont="1" applyBorder="1" applyAlignment="1" applyProtection="1">
      <alignment vertical="top" wrapText="1"/>
      <protection/>
    </xf>
    <xf numFmtId="10" fontId="0" fillId="0" borderId="0" xfId="44" applyNumberFormat="1" applyFont="1" applyBorder="1" applyAlignment="1" applyProtection="1">
      <alignment vertical="top" wrapText="1"/>
      <protection/>
    </xf>
    <xf numFmtId="0" fontId="0" fillId="0" borderId="0" xfId="44" applyNumberFormat="1" applyFont="1" applyBorder="1" applyAlignment="1" applyProtection="1">
      <alignment vertical="top" wrapText="1"/>
      <protection/>
    </xf>
    <xf numFmtId="164" fontId="0" fillId="0" borderId="0" xfId="44" applyNumberFormat="1" applyFont="1" applyAlignment="1" applyProtection="1">
      <alignment vertical="top" wrapText="1"/>
      <protection/>
    </xf>
    <xf numFmtId="0" fontId="0" fillId="0" borderId="0" xfId="0" applyNumberFormat="1" applyAlignment="1" applyProtection="1">
      <alignment vertical="top" wrapText="1"/>
      <protection/>
    </xf>
    <xf numFmtId="166" fontId="0" fillId="0" borderId="0" xfId="44" applyNumberFormat="1" applyFont="1" applyAlignment="1" applyProtection="1">
      <alignment vertical="top" wrapText="1"/>
      <protection/>
    </xf>
    <xf numFmtId="0" fontId="0" fillId="0" borderId="31" xfId="0" applyBorder="1" applyAlignment="1" applyProtection="1">
      <alignment vertical="center" wrapText="1"/>
      <protection/>
    </xf>
    <xf numFmtId="0" fontId="0" fillId="0" borderId="0" xfId="0" applyAlignment="1" applyProtection="1">
      <alignment vertical="center" wrapText="1"/>
      <protection/>
    </xf>
    <xf numFmtId="10" fontId="0" fillId="0" borderId="0" xfId="44" applyNumberFormat="1" applyFont="1" applyAlignment="1" applyProtection="1">
      <alignment vertical="top" wrapText="1"/>
      <protection/>
    </xf>
    <xf numFmtId="0" fontId="0" fillId="0" borderId="0" xfId="44" applyNumberFormat="1" applyFont="1" applyAlignment="1" applyProtection="1">
      <alignment vertical="top" wrapText="1"/>
      <protection/>
    </xf>
    <xf numFmtId="0" fontId="80" fillId="0" borderId="0" xfId="0" applyFont="1" applyAlignment="1" applyProtection="1">
      <alignment vertical="top" wrapText="1"/>
      <protection/>
    </xf>
    <xf numFmtId="0" fontId="79" fillId="0" borderId="0" xfId="0" applyFont="1" applyBorder="1" applyAlignment="1" applyProtection="1">
      <alignment vertical="top" wrapText="1"/>
      <protection/>
    </xf>
    <xf numFmtId="166" fontId="79" fillId="0" borderId="0" xfId="0" applyNumberFormat="1" applyFont="1" applyBorder="1" applyAlignment="1" applyProtection="1">
      <alignment vertical="top" wrapText="1"/>
      <protection/>
    </xf>
    <xf numFmtId="0" fontId="79" fillId="0" borderId="32" xfId="0" applyFont="1" applyBorder="1" applyAlignment="1" applyProtection="1">
      <alignment horizontal="center" vertical="center" wrapText="1"/>
      <protection/>
    </xf>
    <xf numFmtId="0" fontId="79" fillId="0" borderId="33" xfId="0" applyFont="1" applyBorder="1" applyAlignment="1" applyProtection="1">
      <alignment horizontal="center" vertical="center" wrapText="1"/>
      <protection/>
    </xf>
    <xf numFmtId="0" fontId="79" fillId="0" borderId="34" xfId="0" applyFont="1" applyBorder="1" applyAlignment="1" applyProtection="1">
      <alignment horizontal="center" vertical="center" wrapText="1"/>
      <protection/>
    </xf>
    <xf numFmtId="0" fontId="79" fillId="0" borderId="35" xfId="0" applyFont="1" applyBorder="1" applyAlignment="1" applyProtection="1">
      <alignment horizontal="center" vertical="center" wrapText="1"/>
      <protection/>
    </xf>
    <xf numFmtId="0" fontId="79" fillId="0" borderId="36" xfId="0" applyFont="1" applyBorder="1" applyAlignment="1" applyProtection="1">
      <alignment horizontal="center" vertical="center" wrapText="1"/>
      <protection/>
    </xf>
    <xf numFmtId="10" fontId="79" fillId="0" borderId="37" xfId="0" applyNumberFormat="1" applyFont="1" applyBorder="1" applyAlignment="1" applyProtection="1">
      <alignment horizontal="center" vertical="center" wrapText="1"/>
      <protection/>
    </xf>
    <xf numFmtId="10" fontId="46" fillId="0" borderId="36" xfId="44" applyNumberFormat="1" applyFont="1" applyBorder="1" applyAlignment="1" applyProtection="1">
      <alignment horizontal="center" vertical="center" wrapText="1"/>
      <protection/>
    </xf>
    <xf numFmtId="0" fontId="79" fillId="0" borderId="34" xfId="44" applyNumberFormat="1" applyFont="1" applyBorder="1" applyAlignment="1" applyProtection="1">
      <alignment horizontal="center" vertical="center" wrapText="1"/>
      <protection/>
    </xf>
    <xf numFmtId="0" fontId="0" fillId="0" borderId="0" xfId="0" applyFill="1" applyAlignment="1" applyProtection="1">
      <alignment vertical="top" wrapText="1"/>
      <protection/>
    </xf>
    <xf numFmtId="0" fontId="0" fillId="0" borderId="38" xfId="0" applyFill="1" applyBorder="1" applyAlignment="1" applyProtection="1">
      <alignment horizontal="center" vertical="top" wrapText="1"/>
      <protection/>
    </xf>
    <xf numFmtId="0" fontId="0" fillId="0" borderId="38" xfId="0" applyFill="1" applyBorder="1" applyAlignment="1" applyProtection="1">
      <alignment vertical="top" wrapText="1"/>
      <protection/>
    </xf>
    <xf numFmtId="0" fontId="0" fillId="0" borderId="0" xfId="0" applyFill="1" applyBorder="1" applyAlignment="1" applyProtection="1">
      <alignment vertical="top" wrapText="1"/>
      <protection/>
    </xf>
    <xf numFmtId="165" fontId="0" fillId="0" borderId="38" xfId="42" applyNumberFormat="1" applyFont="1" applyFill="1" applyBorder="1" applyAlignment="1" applyProtection="1">
      <alignment vertical="top" wrapText="1"/>
      <protection/>
    </xf>
    <xf numFmtId="166" fontId="0" fillId="0" borderId="0" xfId="44" applyNumberFormat="1" applyFont="1" applyFill="1" applyBorder="1" applyAlignment="1" applyProtection="1">
      <alignment horizontal="center" vertical="top" wrapText="1"/>
      <protection/>
    </xf>
    <xf numFmtId="0" fontId="0" fillId="0" borderId="0" xfId="44" applyNumberFormat="1" applyFont="1" applyFill="1" applyBorder="1" applyAlignment="1" applyProtection="1">
      <alignment vertical="top" wrapText="1"/>
      <protection/>
    </xf>
    <xf numFmtId="166" fontId="0" fillId="0" borderId="0" xfId="44" applyNumberFormat="1" applyFont="1" applyFill="1" applyBorder="1" applyAlignment="1" applyProtection="1">
      <alignment vertical="top" wrapText="1"/>
      <protection/>
    </xf>
    <xf numFmtId="166" fontId="0" fillId="0" borderId="0" xfId="0" applyNumberFormat="1" applyFill="1" applyBorder="1" applyAlignment="1" applyProtection="1">
      <alignment horizontal="center" vertical="top" wrapText="1"/>
      <protection/>
    </xf>
    <xf numFmtId="10" fontId="0" fillId="0" borderId="0" xfId="0" applyNumberFormat="1" applyAlignment="1" applyProtection="1">
      <alignment vertical="top" wrapText="1"/>
      <protection/>
    </xf>
    <xf numFmtId="0" fontId="84" fillId="0" borderId="32" xfId="0" applyFont="1" applyBorder="1" applyAlignment="1" applyProtection="1">
      <alignment horizontal="center" vertical="center" wrapText="1"/>
      <protection/>
    </xf>
    <xf numFmtId="0" fontId="84" fillId="0" borderId="33" xfId="0" applyFont="1" applyBorder="1" applyAlignment="1" applyProtection="1">
      <alignment horizontal="center" vertical="center" wrapText="1"/>
      <protection/>
    </xf>
    <xf numFmtId="0" fontId="84" fillId="0" borderId="34" xfId="0" applyFont="1" applyBorder="1" applyAlignment="1" applyProtection="1">
      <alignment horizontal="center" vertical="center" wrapText="1"/>
      <protection/>
    </xf>
    <xf numFmtId="0" fontId="84" fillId="0" borderId="35" xfId="0" applyFont="1" applyBorder="1" applyAlignment="1" applyProtection="1">
      <alignment horizontal="center" vertical="center" wrapText="1"/>
      <protection/>
    </xf>
    <xf numFmtId="0" fontId="84" fillId="0" borderId="36" xfId="0" applyFont="1" applyBorder="1" applyAlignment="1" applyProtection="1">
      <alignment horizontal="center" vertical="center" wrapText="1"/>
      <protection/>
    </xf>
    <xf numFmtId="0" fontId="84" fillId="0" borderId="37" xfId="0" applyFont="1" applyBorder="1" applyAlignment="1" applyProtection="1">
      <alignment horizontal="center" vertical="center" wrapText="1"/>
      <protection/>
    </xf>
    <xf numFmtId="10" fontId="84" fillId="0" borderId="33" xfId="0" applyNumberFormat="1" applyFont="1" applyBorder="1" applyAlignment="1" applyProtection="1">
      <alignment horizontal="center" vertical="center" wrapText="1"/>
      <protection/>
    </xf>
    <xf numFmtId="4" fontId="84" fillId="0" borderId="36" xfId="0" applyNumberFormat="1" applyFont="1" applyBorder="1" applyAlignment="1" applyProtection="1">
      <alignment horizontal="center" vertical="center" wrapText="1"/>
      <protection/>
    </xf>
    <xf numFmtId="0" fontId="47" fillId="0" borderId="36" xfId="44" applyNumberFormat="1" applyFont="1" applyBorder="1" applyAlignment="1" applyProtection="1">
      <alignment horizontal="center" vertical="center" wrapText="1"/>
      <protection/>
    </xf>
    <xf numFmtId="0" fontId="84" fillId="0" borderId="34" xfId="44" applyNumberFormat="1" applyFont="1" applyBorder="1" applyAlignment="1" applyProtection="1">
      <alignment horizontal="center" vertical="center" wrapText="1"/>
      <protection/>
    </xf>
    <xf numFmtId="10" fontId="84" fillId="0" borderId="39" xfId="0" applyNumberFormat="1" applyFont="1" applyBorder="1" applyAlignment="1" applyProtection="1">
      <alignment horizontal="center" vertical="center" wrapText="1"/>
      <protection/>
    </xf>
    <xf numFmtId="0" fontId="84" fillId="0" borderId="40" xfId="0" applyFont="1" applyBorder="1" applyAlignment="1" applyProtection="1">
      <alignment horizontal="center" vertical="center" wrapText="1"/>
      <protection/>
    </xf>
    <xf numFmtId="0" fontId="47" fillId="0" borderId="40" xfId="44" applyNumberFormat="1" applyFont="1" applyBorder="1" applyAlignment="1" applyProtection="1">
      <alignment horizontal="center" vertical="center" wrapText="1"/>
      <protection/>
    </xf>
    <xf numFmtId="0" fontId="47" fillId="0" borderId="41" xfId="44" applyNumberFormat="1" applyFont="1" applyBorder="1" applyAlignment="1" applyProtection="1">
      <alignment horizontal="center" vertical="center" wrapText="1"/>
      <protection/>
    </xf>
    <xf numFmtId="0" fontId="0" fillId="0" borderId="0" xfId="0" applyAlignment="1" applyProtection="1">
      <alignment/>
      <protection/>
    </xf>
    <xf numFmtId="0" fontId="0" fillId="0" borderId="0" xfId="0" applyFill="1" applyBorder="1" applyAlignment="1" applyProtection="1">
      <alignment horizontal="center" vertical="top" wrapText="1"/>
      <protection/>
    </xf>
    <xf numFmtId="164" fontId="0" fillId="0" borderId="0" xfId="44" applyNumberFormat="1" applyFont="1" applyFill="1" applyBorder="1" applyAlignment="1" applyProtection="1">
      <alignment vertical="top" wrapText="1"/>
      <protection/>
    </xf>
    <xf numFmtId="10" fontId="0" fillId="0" borderId="0" xfId="0" applyNumberFormat="1" applyFill="1" applyBorder="1" applyAlignment="1" applyProtection="1">
      <alignment vertical="top" wrapText="1"/>
      <protection/>
    </xf>
    <xf numFmtId="0" fontId="0" fillId="0" borderId="0" xfId="44" applyNumberFormat="1" applyFont="1" applyFill="1" applyBorder="1" applyAlignment="1" applyProtection="1">
      <alignment horizontal="center" vertical="top" wrapText="1"/>
      <protection/>
    </xf>
    <xf numFmtId="0" fontId="79" fillId="0" borderId="42" xfId="0" applyFont="1" applyBorder="1" applyAlignment="1" applyProtection="1">
      <alignment horizontal="center" vertical="center" wrapText="1"/>
      <protection/>
    </xf>
    <xf numFmtId="0" fontId="79" fillId="0" borderId="43" xfId="0" applyFont="1" applyBorder="1" applyAlignment="1" applyProtection="1">
      <alignment horizontal="center" vertical="center" wrapText="1"/>
      <protection/>
    </xf>
    <xf numFmtId="0" fontId="79" fillId="0" borderId="40" xfId="0" applyFont="1" applyBorder="1" applyAlignment="1" applyProtection="1">
      <alignment horizontal="center" vertical="center" wrapText="1"/>
      <protection/>
    </xf>
    <xf numFmtId="164" fontId="46" fillId="0" borderId="40" xfId="44" applyNumberFormat="1" applyFont="1" applyBorder="1" applyAlignment="1" applyProtection="1">
      <alignment horizontal="center" vertical="center" wrapText="1"/>
      <protection/>
    </xf>
    <xf numFmtId="0" fontId="79" fillId="0" borderId="40" xfId="0" applyNumberFormat="1" applyFont="1" applyBorder="1" applyAlignment="1" applyProtection="1">
      <alignment horizontal="center" vertical="center" wrapText="1"/>
      <protection/>
    </xf>
    <xf numFmtId="0" fontId="79" fillId="0" borderId="39" xfId="0" applyFont="1" applyBorder="1" applyAlignment="1" applyProtection="1">
      <alignment horizontal="center" vertical="center" wrapText="1"/>
      <protection/>
    </xf>
    <xf numFmtId="0" fontId="79" fillId="0" borderId="41" xfId="0" applyNumberFormat="1" applyFont="1" applyBorder="1" applyAlignment="1" applyProtection="1">
      <alignment horizontal="center" vertical="center" wrapText="1"/>
      <protection/>
    </xf>
    <xf numFmtId="166" fontId="0" fillId="0" borderId="0" xfId="0" applyNumberFormat="1" applyAlignment="1" applyProtection="1">
      <alignment horizontal="center" vertical="top" wrapText="1"/>
      <protection/>
    </xf>
    <xf numFmtId="0" fontId="0" fillId="0" borderId="0" xfId="0" applyAlignment="1" applyProtection="1">
      <alignment horizontal="center" vertical="top" wrapText="1"/>
      <protection/>
    </xf>
    <xf numFmtId="10" fontId="0" fillId="0" borderId="0" xfId="0" applyNumberFormat="1" applyAlignment="1" applyProtection="1">
      <alignment horizontal="center" vertical="top" wrapText="1"/>
      <protection/>
    </xf>
    <xf numFmtId="0" fontId="84" fillId="34" borderId="39" xfId="0" applyFont="1" applyFill="1" applyBorder="1" applyAlignment="1" applyProtection="1">
      <alignment horizontal="center" vertical="center" wrapText="1"/>
      <protection/>
    </xf>
    <xf numFmtId="0" fontId="84" fillId="34" borderId="40" xfId="0" applyFont="1" applyFill="1" applyBorder="1" applyAlignment="1" applyProtection="1">
      <alignment horizontal="center" vertical="center" wrapText="1"/>
      <protection/>
    </xf>
    <xf numFmtId="0" fontId="84" fillId="34" borderId="44" xfId="0" applyNumberFormat="1" applyFont="1" applyFill="1" applyBorder="1" applyAlignment="1" applyProtection="1">
      <alignment horizontal="center" vertical="center" wrapText="1"/>
      <protection/>
    </xf>
    <xf numFmtId="0" fontId="84" fillId="34" borderId="39" xfId="0" applyNumberFormat="1" applyFont="1" applyFill="1" applyBorder="1" applyAlignment="1" applyProtection="1">
      <alignment horizontal="center" vertical="center" wrapText="1"/>
      <protection/>
    </xf>
    <xf numFmtId="0" fontId="84" fillId="34" borderId="41" xfId="0" applyNumberFormat="1" applyFont="1" applyFill="1" applyBorder="1" applyAlignment="1" applyProtection="1">
      <alignment horizontal="center" vertical="center" wrapText="1"/>
      <protection/>
    </xf>
    <xf numFmtId="166" fontId="0" fillId="0" borderId="0" xfId="0" applyNumberFormat="1" applyAlignment="1" applyProtection="1">
      <alignment vertical="top" wrapText="1"/>
      <protection/>
    </xf>
    <xf numFmtId="0" fontId="79" fillId="0" borderId="45" xfId="0" applyFont="1" applyBorder="1" applyAlignment="1" applyProtection="1">
      <alignment horizontal="center" vertical="center" wrapText="1"/>
      <protection/>
    </xf>
    <xf numFmtId="0" fontId="79" fillId="0" borderId="39" xfId="0" applyFont="1" applyFill="1" applyBorder="1" applyAlignment="1" applyProtection="1">
      <alignment horizontal="center" vertical="center" wrapText="1"/>
      <protection/>
    </xf>
    <xf numFmtId="0" fontId="79" fillId="0" borderId="40" xfId="0" applyFont="1" applyFill="1" applyBorder="1" applyAlignment="1" applyProtection="1">
      <alignment horizontal="center" vertical="center" wrapText="1"/>
      <protection/>
    </xf>
    <xf numFmtId="0" fontId="46" fillId="0" borderId="40" xfId="0" applyFont="1" applyFill="1" applyBorder="1" applyAlignment="1" applyProtection="1">
      <alignment horizontal="center" vertical="center" wrapText="1"/>
      <protection/>
    </xf>
    <xf numFmtId="0" fontId="46" fillId="0" borderId="40" xfId="0" applyNumberFormat="1" applyFont="1" applyFill="1" applyBorder="1" applyAlignment="1" applyProtection="1">
      <alignment horizontal="center" vertical="center" wrapText="1"/>
      <protection/>
    </xf>
    <xf numFmtId="164" fontId="46" fillId="0" borderId="40" xfId="44" applyNumberFormat="1" applyFont="1" applyFill="1" applyBorder="1" applyAlignment="1" applyProtection="1">
      <alignment horizontal="center" vertical="center" wrapText="1"/>
      <protection/>
    </xf>
    <xf numFmtId="10" fontId="79" fillId="0" borderId="41" xfId="44" applyNumberFormat="1" applyFont="1" applyFill="1" applyBorder="1" applyAlignment="1" applyProtection="1">
      <alignment horizontal="center" vertical="center" wrapText="1"/>
      <protection/>
    </xf>
    <xf numFmtId="0" fontId="79" fillId="0" borderId="43" xfId="0" applyFont="1" applyFill="1" applyBorder="1" applyAlignment="1" applyProtection="1">
      <alignment horizontal="center" vertical="center" wrapText="1"/>
      <protection/>
    </xf>
    <xf numFmtId="166" fontId="0" fillId="0" borderId="0" xfId="0" applyNumberFormat="1" applyBorder="1" applyAlignment="1" applyProtection="1">
      <alignment vertical="top" wrapText="1"/>
      <protection/>
    </xf>
    <xf numFmtId="9" fontId="0" fillId="0" borderId="0" xfId="61" applyFont="1" applyFill="1" applyBorder="1" applyAlignment="1" applyProtection="1">
      <alignment vertical="top" wrapText="1"/>
      <protection/>
    </xf>
    <xf numFmtId="166" fontId="0" fillId="0" borderId="0" xfId="0" applyNumberFormat="1" applyFill="1" applyAlignment="1" applyProtection="1">
      <alignment vertical="top" wrapText="1"/>
      <protection/>
    </xf>
    <xf numFmtId="0" fontId="0" fillId="0" borderId="0" xfId="0" applyNumberFormat="1" applyFill="1" applyBorder="1" applyAlignment="1" applyProtection="1">
      <alignment vertical="top" wrapText="1"/>
      <protection/>
    </xf>
    <xf numFmtId="166" fontId="0" fillId="0" borderId="0" xfId="0" applyNumberFormat="1" applyFill="1" applyBorder="1" applyAlignment="1" applyProtection="1">
      <alignment vertical="top" wrapText="1"/>
      <protection/>
    </xf>
    <xf numFmtId="165" fontId="0" fillId="0" borderId="0" xfId="42" applyNumberFormat="1" applyFont="1" applyFill="1" applyBorder="1" applyAlignment="1" applyProtection="1">
      <alignment vertical="top" wrapText="1"/>
      <protection/>
    </xf>
    <xf numFmtId="166" fontId="0" fillId="0" borderId="0" xfId="44" applyNumberFormat="1" applyFont="1" applyAlignment="1" applyProtection="1">
      <alignment horizontal="center" vertical="top" wrapText="1"/>
      <protection/>
    </xf>
    <xf numFmtId="0" fontId="84" fillId="6" borderId="46" xfId="0" applyFont="1" applyFill="1" applyBorder="1" applyAlignment="1" applyProtection="1">
      <alignment horizontal="center" vertical="top" wrapText="1"/>
      <protection/>
    </xf>
    <xf numFmtId="0" fontId="48" fillId="6" borderId="47" xfId="0" applyFont="1" applyFill="1" applyBorder="1" applyAlignment="1" applyProtection="1">
      <alignment horizontal="center" vertical="top" wrapText="1"/>
      <protection/>
    </xf>
    <xf numFmtId="0" fontId="0" fillId="6" borderId="48" xfId="0" applyFill="1" applyBorder="1" applyAlignment="1" applyProtection="1">
      <alignment horizontal="center" vertical="top" wrapText="1"/>
      <protection/>
    </xf>
    <xf numFmtId="3" fontId="0" fillId="6" borderId="49" xfId="0" applyNumberFormat="1" applyFill="1" applyBorder="1" applyAlignment="1" applyProtection="1">
      <alignment horizontal="center" vertical="top" wrapText="1"/>
      <protection/>
    </xf>
    <xf numFmtId="3" fontId="0" fillId="6" borderId="50" xfId="0" applyNumberFormat="1" applyFill="1" applyBorder="1" applyAlignment="1" applyProtection="1">
      <alignment horizontal="center" vertical="top" wrapText="1"/>
      <protection/>
    </xf>
    <xf numFmtId="3" fontId="0" fillId="6" borderId="51" xfId="0" applyNumberFormat="1" applyFill="1" applyBorder="1" applyAlignment="1" applyProtection="1">
      <alignment horizontal="center" vertical="top" wrapText="1"/>
      <protection/>
    </xf>
    <xf numFmtId="3" fontId="0" fillId="6" borderId="47" xfId="42" applyNumberFormat="1" applyFont="1" applyFill="1" applyBorder="1" applyAlignment="1" applyProtection="1">
      <alignment horizontal="center" vertical="top" wrapText="1"/>
      <protection/>
    </xf>
    <xf numFmtId="167" fontId="0" fillId="6" borderId="50" xfId="44" applyNumberFormat="1" applyFont="1" applyFill="1" applyBorder="1" applyAlignment="1" applyProtection="1">
      <alignment horizontal="center" vertical="top" wrapText="1"/>
      <protection/>
    </xf>
    <xf numFmtId="166" fontId="0" fillId="6" borderId="48" xfId="44" applyNumberFormat="1" applyFont="1" applyFill="1" applyBorder="1" applyAlignment="1" applyProtection="1">
      <alignment horizontal="center" vertical="top" wrapText="1"/>
      <protection/>
    </xf>
    <xf numFmtId="0" fontId="0" fillId="6" borderId="50" xfId="0" applyNumberFormat="1" applyFill="1" applyBorder="1" applyAlignment="1" applyProtection="1">
      <alignment horizontal="center" vertical="top" wrapText="1"/>
      <protection/>
    </xf>
    <xf numFmtId="167" fontId="0" fillId="6" borderId="50" xfId="0" applyNumberFormat="1" applyFill="1" applyBorder="1" applyAlignment="1" applyProtection="1">
      <alignment horizontal="center" vertical="top" wrapText="1"/>
      <protection/>
    </xf>
    <xf numFmtId="166" fontId="0" fillId="6" borderId="51" xfId="44" applyNumberFormat="1" applyFont="1" applyFill="1" applyBorder="1" applyAlignment="1" applyProtection="1">
      <alignment horizontal="center" vertical="top" wrapText="1"/>
      <protection/>
    </xf>
    <xf numFmtId="0" fontId="0" fillId="6" borderId="52" xfId="0" applyFill="1" applyBorder="1" applyAlignment="1" applyProtection="1">
      <alignment horizontal="center" vertical="center" wrapText="1"/>
      <protection/>
    </xf>
    <xf numFmtId="0" fontId="0" fillId="6" borderId="53" xfId="0" applyFill="1" applyBorder="1" applyAlignment="1" applyProtection="1">
      <alignment horizontal="center" vertical="center" wrapText="1"/>
      <protection/>
    </xf>
    <xf numFmtId="4" fontId="0" fillId="6" borderId="23" xfId="0" applyNumberFormat="1" applyFill="1" applyBorder="1" applyAlignment="1" applyProtection="1">
      <alignment horizontal="center" vertical="center" wrapText="1"/>
      <protection/>
    </xf>
    <xf numFmtId="4" fontId="0" fillId="6" borderId="24" xfId="0" applyNumberFormat="1" applyFill="1" applyBorder="1" applyAlignment="1" applyProtection="1">
      <alignment horizontal="center" vertical="center" wrapText="1"/>
      <protection/>
    </xf>
    <xf numFmtId="4" fontId="0" fillId="6" borderId="28" xfId="0" applyNumberFormat="1" applyFill="1" applyBorder="1" applyAlignment="1" applyProtection="1">
      <alignment horizontal="center" vertical="center" wrapText="1"/>
      <protection/>
    </xf>
    <xf numFmtId="9" fontId="0" fillId="6" borderId="52" xfId="0" applyNumberFormat="1" applyFill="1" applyBorder="1" applyAlignment="1" applyProtection="1">
      <alignment horizontal="center" vertical="center" wrapText="1"/>
      <protection/>
    </xf>
    <xf numFmtId="166" fontId="0" fillId="6" borderId="24" xfId="44" applyNumberFormat="1" applyFont="1" applyFill="1" applyBorder="1" applyAlignment="1" applyProtection="1">
      <alignment horizontal="center" vertical="center" wrapText="1"/>
      <protection/>
    </xf>
    <xf numFmtId="166" fontId="0" fillId="6" borderId="53" xfId="44" applyNumberFormat="1" applyFont="1" applyFill="1" applyBorder="1" applyAlignment="1" applyProtection="1">
      <alignment horizontal="center" vertical="center" wrapText="1"/>
      <protection/>
    </xf>
    <xf numFmtId="9" fontId="0" fillId="6" borderId="23" xfId="61" applyNumberFormat="1" applyFont="1" applyFill="1" applyBorder="1" applyAlignment="1" applyProtection="1">
      <alignment horizontal="center" vertical="center" wrapText="1"/>
      <protection/>
    </xf>
    <xf numFmtId="2" fontId="0" fillId="6" borderId="24" xfId="42" applyNumberFormat="1" applyFont="1" applyFill="1" applyBorder="1" applyAlignment="1" applyProtection="1">
      <alignment horizontal="center" vertical="center" wrapText="1"/>
      <protection/>
    </xf>
    <xf numFmtId="166" fontId="0" fillId="6" borderId="24" xfId="0" applyNumberFormat="1" applyFill="1" applyBorder="1" applyAlignment="1" applyProtection="1">
      <alignment horizontal="center" vertical="center" wrapText="1"/>
      <protection/>
    </xf>
    <xf numFmtId="166" fontId="0" fillId="6" borderId="28" xfId="0" applyNumberFormat="1" applyFill="1" applyBorder="1" applyAlignment="1" applyProtection="1">
      <alignment horizontal="center" vertical="center" wrapText="1"/>
      <protection/>
    </xf>
    <xf numFmtId="0" fontId="0" fillId="6" borderId="15" xfId="0" applyFill="1" applyBorder="1" applyAlignment="1" applyProtection="1">
      <alignment horizontal="center" vertical="center" wrapText="1"/>
      <protection/>
    </xf>
    <xf numFmtId="0" fontId="0" fillId="6" borderId="19" xfId="0" applyFill="1" applyBorder="1" applyAlignment="1" applyProtection="1">
      <alignment horizontal="center" vertical="center" wrapText="1"/>
      <protection/>
    </xf>
    <xf numFmtId="4" fontId="0" fillId="6" borderId="54" xfId="0" applyNumberFormat="1" applyFill="1" applyBorder="1" applyAlignment="1" applyProtection="1">
      <alignment horizontal="center" vertical="center" wrapText="1"/>
      <protection/>
    </xf>
    <xf numFmtId="4" fontId="0" fillId="6" borderId="55" xfId="0" applyNumberFormat="1" applyFill="1" applyBorder="1" applyAlignment="1" applyProtection="1">
      <alignment horizontal="center" vertical="center" wrapText="1"/>
      <protection/>
    </xf>
    <xf numFmtId="4" fontId="0" fillId="6" borderId="56" xfId="0" applyNumberFormat="1" applyFill="1" applyBorder="1" applyAlignment="1" applyProtection="1">
      <alignment horizontal="center" vertical="center" wrapText="1"/>
      <protection/>
    </xf>
    <xf numFmtId="9" fontId="0" fillId="6" borderId="15" xfId="0" applyNumberFormat="1" applyFill="1" applyBorder="1" applyAlignment="1" applyProtection="1">
      <alignment horizontal="center" vertical="center" wrapText="1"/>
      <protection/>
    </xf>
    <xf numFmtId="166" fontId="0" fillId="6" borderId="55" xfId="44" applyNumberFormat="1" applyFont="1" applyFill="1" applyBorder="1" applyAlignment="1" applyProtection="1">
      <alignment horizontal="center" vertical="center" wrapText="1"/>
      <protection/>
    </xf>
    <xf numFmtId="166" fontId="0" fillId="6" borderId="19" xfId="44" applyNumberFormat="1" applyFont="1" applyFill="1" applyBorder="1" applyAlignment="1" applyProtection="1">
      <alignment horizontal="center" vertical="center" wrapText="1"/>
      <protection/>
    </xf>
    <xf numFmtId="9" fontId="0" fillId="6" borderId="54" xfId="61" applyNumberFormat="1" applyFont="1" applyFill="1" applyBorder="1" applyAlignment="1" applyProtection="1">
      <alignment horizontal="center" vertical="center" wrapText="1"/>
      <protection/>
    </xf>
    <xf numFmtId="2" fontId="0" fillId="6" borderId="55" xfId="42" applyNumberFormat="1" applyFont="1" applyFill="1" applyBorder="1" applyAlignment="1" applyProtection="1">
      <alignment horizontal="center" vertical="center" wrapText="1"/>
      <protection/>
    </xf>
    <xf numFmtId="166" fontId="0" fillId="6" borderId="55" xfId="0" applyNumberFormat="1" applyFill="1" applyBorder="1" applyAlignment="1" applyProtection="1">
      <alignment horizontal="center" vertical="center" wrapText="1"/>
      <protection/>
    </xf>
    <xf numFmtId="166" fontId="0" fillId="6" borderId="56" xfId="0" applyNumberFormat="1" applyFill="1" applyBorder="1" applyAlignment="1" applyProtection="1">
      <alignment horizontal="center" vertical="center" wrapText="1"/>
      <protection/>
    </xf>
    <xf numFmtId="0" fontId="0" fillId="6" borderId="57" xfId="0" applyFill="1" applyBorder="1" applyAlignment="1" applyProtection="1">
      <alignment horizontal="center" vertical="center" wrapText="1"/>
      <protection/>
    </xf>
    <xf numFmtId="9" fontId="0" fillId="6" borderId="58" xfId="0" applyNumberFormat="1" applyFill="1" applyBorder="1" applyAlignment="1" applyProtection="1">
      <alignment horizontal="center" vertical="center" wrapText="1"/>
      <protection/>
    </xf>
    <xf numFmtId="4" fontId="0" fillId="6" borderId="10" xfId="0" applyNumberFormat="1" applyFill="1" applyBorder="1" applyAlignment="1" applyProtection="1">
      <alignment horizontal="center" vertical="center" wrapText="1"/>
      <protection/>
    </xf>
    <xf numFmtId="166" fontId="0" fillId="6" borderId="10" xfId="44" applyNumberFormat="1" applyFont="1" applyFill="1" applyBorder="1" applyAlignment="1" applyProtection="1">
      <alignment horizontal="center" vertical="center" wrapText="1"/>
      <protection/>
    </xf>
    <xf numFmtId="9" fontId="0" fillId="6" borderId="25" xfId="61" applyNumberFormat="1" applyFont="1" applyFill="1" applyBorder="1" applyAlignment="1" applyProtection="1">
      <alignment horizontal="center" vertical="center" wrapText="1"/>
      <protection/>
    </xf>
    <xf numFmtId="2" fontId="0" fillId="6" borderId="10" xfId="42" applyNumberFormat="1" applyFont="1" applyFill="1" applyBorder="1" applyAlignment="1" applyProtection="1">
      <alignment horizontal="center" vertical="center" wrapText="1"/>
      <protection/>
    </xf>
    <xf numFmtId="166" fontId="0" fillId="6" borderId="10" xfId="0" applyNumberFormat="1" applyFill="1" applyBorder="1" applyAlignment="1" applyProtection="1">
      <alignment horizontal="center" vertical="center" wrapText="1"/>
      <protection/>
    </xf>
    <xf numFmtId="166" fontId="0" fillId="6" borderId="29" xfId="0" applyNumberFormat="1" applyFill="1" applyBorder="1" applyAlignment="1" applyProtection="1">
      <alignment horizontal="center" vertical="center" wrapText="1"/>
      <protection/>
    </xf>
    <xf numFmtId="0" fontId="0" fillId="6" borderId="47" xfId="0" applyFill="1" applyBorder="1" applyAlignment="1" applyProtection="1">
      <alignment horizontal="center" vertical="center" wrapText="1"/>
      <protection/>
    </xf>
    <xf numFmtId="0" fontId="0" fillId="6" borderId="59" xfId="0" applyFill="1" applyBorder="1" applyAlignment="1" applyProtection="1">
      <alignment horizontal="center" vertical="center" wrapText="1"/>
      <protection/>
    </xf>
    <xf numFmtId="4" fontId="0" fillId="6" borderId="49" xfId="0" applyNumberFormat="1" applyFill="1" applyBorder="1" applyAlignment="1" applyProtection="1">
      <alignment horizontal="center" vertical="center" wrapText="1"/>
      <protection/>
    </xf>
    <xf numFmtId="4" fontId="0" fillId="6" borderId="50" xfId="0" applyNumberFormat="1" applyFill="1" applyBorder="1" applyAlignment="1" applyProtection="1">
      <alignment horizontal="center" vertical="center" wrapText="1"/>
      <protection/>
    </xf>
    <xf numFmtId="4" fontId="0" fillId="6" borderId="51" xfId="0" applyNumberFormat="1" applyFill="1" applyBorder="1" applyAlignment="1" applyProtection="1">
      <alignment horizontal="center" vertical="center" wrapText="1"/>
      <protection/>
    </xf>
    <xf numFmtId="9" fontId="0" fillId="6" borderId="60" xfId="0" applyNumberFormat="1" applyFill="1" applyBorder="1" applyAlignment="1" applyProtection="1">
      <alignment horizontal="center" vertical="center" wrapText="1"/>
      <protection/>
    </xf>
    <xf numFmtId="4" fontId="0" fillId="6" borderId="27" xfId="0" applyNumberFormat="1" applyFill="1" applyBorder="1" applyAlignment="1" applyProtection="1">
      <alignment horizontal="center" vertical="center" wrapText="1"/>
      <protection/>
    </xf>
    <xf numFmtId="166" fontId="0" fillId="6" borderId="27" xfId="44" applyNumberFormat="1" applyFont="1" applyFill="1" applyBorder="1" applyAlignment="1" applyProtection="1">
      <alignment horizontal="center" vertical="center" wrapText="1"/>
      <protection/>
    </xf>
    <xf numFmtId="166" fontId="0" fillId="6" borderId="48" xfId="44" applyNumberFormat="1" applyFont="1" applyFill="1" applyBorder="1" applyAlignment="1" applyProtection="1">
      <alignment horizontal="center" vertical="center" wrapText="1"/>
      <protection/>
    </xf>
    <xf numFmtId="9" fontId="0" fillId="6" borderId="26" xfId="61" applyNumberFormat="1" applyFont="1" applyFill="1" applyBorder="1" applyAlignment="1" applyProtection="1">
      <alignment horizontal="center" vertical="center" wrapText="1"/>
      <protection/>
    </xf>
    <xf numFmtId="2" fontId="0" fillId="6" borderId="27" xfId="42" applyNumberFormat="1" applyFont="1" applyFill="1" applyBorder="1" applyAlignment="1" applyProtection="1">
      <alignment horizontal="center" vertical="center" wrapText="1"/>
      <protection/>
    </xf>
    <xf numFmtId="166" fontId="0" fillId="6" borderId="27" xfId="0" applyNumberFormat="1" applyFill="1" applyBorder="1" applyAlignment="1" applyProtection="1">
      <alignment horizontal="center" vertical="center" wrapText="1"/>
      <protection/>
    </xf>
    <xf numFmtId="166" fontId="0" fillId="6" borderId="30" xfId="0" applyNumberFormat="1" applyFill="1" applyBorder="1" applyAlignment="1" applyProtection="1">
      <alignment horizontal="center" vertical="center" wrapText="1"/>
      <protection/>
    </xf>
    <xf numFmtId="0" fontId="0" fillId="6" borderId="24" xfId="0" applyFill="1" applyBorder="1" applyAlignment="1" applyProtection="1">
      <alignment horizontal="center" vertical="center" wrapText="1"/>
      <protection/>
    </xf>
    <xf numFmtId="166" fontId="0" fillId="6" borderId="53" xfId="61" applyNumberFormat="1" applyFont="1" applyFill="1" applyBorder="1" applyAlignment="1" applyProtection="1">
      <alignment horizontal="center" vertical="center" wrapText="1"/>
      <protection/>
    </xf>
    <xf numFmtId="166" fontId="0" fillId="6" borderId="24" xfId="61" applyNumberFormat="1" applyFont="1" applyFill="1" applyBorder="1" applyAlignment="1" applyProtection="1">
      <alignment horizontal="center" vertical="center" wrapText="1"/>
      <protection/>
    </xf>
    <xf numFmtId="0" fontId="0" fillId="6" borderId="55" xfId="0" applyFill="1" applyBorder="1" applyAlignment="1" applyProtection="1">
      <alignment horizontal="center" vertical="center" wrapText="1"/>
      <protection/>
    </xf>
    <xf numFmtId="166" fontId="0" fillId="6" borderId="19" xfId="61" applyNumberFormat="1" applyFont="1" applyFill="1" applyBorder="1" applyAlignment="1" applyProtection="1">
      <alignment horizontal="center" vertical="center" wrapText="1"/>
      <protection/>
    </xf>
    <xf numFmtId="166" fontId="0" fillId="6" borderId="55" xfId="61" applyNumberFormat="1" applyFont="1" applyFill="1" applyBorder="1" applyAlignment="1" applyProtection="1">
      <alignment horizontal="center" vertical="center" wrapText="1"/>
      <protection/>
    </xf>
    <xf numFmtId="0" fontId="0" fillId="6" borderId="10" xfId="0" applyFill="1" applyBorder="1" applyAlignment="1" applyProtection="1">
      <alignment horizontal="center" vertical="center" wrapText="1"/>
      <protection/>
    </xf>
    <xf numFmtId="166" fontId="0" fillId="6" borderId="57" xfId="61" applyNumberFormat="1" applyFont="1" applyFill="1" applyBorder="1" applyAlignment="1" applyProtection="1">
      <alignment horizontal="center" vertical="center" wrapText="1"/>
      <protection/>
    </xf>
    <xf numFmtId="166" fontId="0" fillId="6" borderId="10" xfId="61" applyNumberFormat="1" applyFont="1" applyFill="1" applyBorder="1" applyAlignment="1" applyProtection="1">
      <alignment horizontal="center" vertical="center" wrapText="1"/>
      <protection/>
    </xf>
    <xf numFmtId="0" fontId="0" fillId="6" borderId="27" xfId="0" applyFill="1" applyBorder="1" applyAlignment="1" applyProtection="1">
      <alignment horizontal="center" vertical="center" wrapText="1"/>
      <protection/>
    </xf>
    <xf numFmtId="166" fontId="0" fillId="6" borderId="59" xfId="61" applyNumberFormat="1" applyFont="1" applyFill="1" applyBorder="1" applyAlignment="1" applyProtection="1">
      <alignment horizontal="center" vertical="center" wrapText="1"/>
      <protection/>
    </xf>
    <xf numFmtId="166" fontId="0" fillId="6" borderId="27" xfId="61" applyNumberFormat="1" applyFont="1" applyFill="1" applyBorder="1" applyAlignment="1" applyProtection="1">
      <alignment horizontal="center" vertical="center" wrapText="1"/>
      <protection/>
    </xf>
    <xf numFmtId="166" fontId="0" fillId="6" borderId="24" xfId="0" applyNumberFormat="1" applyFont="1" applyFill="1" applyBorder="1" applyAlignment="1" applyProtection="1">
      <alignment horizontal="center" vertical="center" wrapText="1"/>
      <protection/>
    </xf>
    <xf numFmtId="9" fontId="0" fillId="6" borderId="24" xfId="61" applyNumberFormat="1" applyFont="1" applyFill="1" applyBorder="1" applyAlignment="1" applyProtection="1">
      <alignment horizontal="center" vertical="top" wrapText="1"/>
      <protection/>
    </xf>
    <xf numFmtId="166" fontId="0" fillId="6" borderId="24" xfId="0" applyNumberFormat="1" applyFill="1" applyBorder="1" applyAlignment="1" applyProtection="1">
      <alignment horizontal="center" vertical="top" wrapText="1"/>
      <protection/>
    </xf>
    <xf numFmtId="4" fontId="0" fillId="6" borderId="24" xfId="0" applyNumberFormat="1" applyFill="1" applyBorder="1" applyAlignment="1" applyProtection="1">
      <alignment horizontal="center" vertical="top" wrapText="1"/>
      <protection/>
    </xf>
    <xf numFmtId="0" fontId="84" fillId="6" borderId="24" xfId="0" applyFont="1" applyFill="1" applyBorder="1" applyAlignment="1" applyProtection="1">
      <alignment horizontal="center" vertical="center" wrapText="1"/>
      <protection/>
    </xf>
    <xf numFmtId="166" fontId="0" fillId="6" borderId="28" xfId="0" applyNumberFormat="1" applyFill="1" applyBorder="1" applyAlignment="1" applyProtection="1">
      <alignment horizontal="center" vertical="top" wrapText="1"/>
      <protection/>
    </xf>
    <xf numFmtId="166" fontId="0" fillId="6" borderId="10" xfId="0" applyNumberFormat="1" applyFont="1" applyFill="1" applyBorder="1" applyAlignment="1" applyProtection="1">
      <alignment horizontal="center" vertical="center" wrapText="1"/>
      <protection/>
    </xf>
    <xf numFmtId="9" fontId="0" fillId="6" borderId="10" xfId="61" applyNumberFormat="1" applyFont="1" applyFill="1" applyBorder="1" applyAlignment="1" applyProtection="1">
      <alignment horizontal="center" vertical="top" wrapText="1"/>
      <protection/>
    </xf>
    <xf numFmtId="166" fontId="0" fillId="6" borderId="10" xfId="0" applyNumberFormat="1" applyFill="1" applyBorder="1" applyAlignment="1" applyProtection="1">
      <alignment horizontal="center" vertical="top" wrapText="1"/>
      <protection/>
    </xf>
    <xf numFmtId="4" fontId="0" fillId="6" borderId="10" xfId="0" applyNumberFormat="1" applyFill="1" applyBorder="1" applyAlignment="1" applyProtection="1">
      <alignment horizontal="center" vertical="top" wrapText="1"/>
      <protection/>
    </xf>
    <xf numFmtId="0" fontId="84" fillId="6" borderId="10" xfId="0" applyFont="1" applyFill="1" applyBorder="1" applyAlignment="1" applyProtection="1">
      <alignment horizontal="center" vertical="center" wrapText="1"/>
      <protection/>
    </xf>
    <xf numFmtId="166" fontId="0" fillId="6" borderId="29" xfId="0" applyNumberFormat="1" applyFill="1" applyBorder="1" applyAlignment="1" applyProtection="1">
      <alignment horizontal="center" vertical="top" wrapText="1"/>
      <protection/>
    </xf>
    <xf numFmtId="166" fontId="48" fillId="6" borderId="10" xfId="0" applyNumberFormat="1" applyFont="1" applyFill="1" applyBorder="1" applyAlignment="1" applyProtection="1">
      <alignment horizontal="center" vertical="center" wrapText="1"/>
      <protection/>
    </xf>
    <xf numFmtId="166" fontId="48" fillId="6" borderId="27" xfId="0" applyNumberFormat="1" applyFont="1" applyFill="1" applyBorder="1" applyAlignment="1" applyProtection="1">
      <alignment horizontal="center" vertical="center" wrapText="1"/>
      <protection/>
    </xf>
    <xf numFmtId="9" fontId="0" fillId="6" borderId="27" xfId="61" applyNumberFormat="1" applyFont="1" applyFill="1" applyBorder="1" applyAlignment="1" applyProtection="1">
      <alignment horizontal="center" vertical="top" wrapText="1"/>
      <protection/>
    </xf>
    <xf numFmtId="166" fontId="0" fillId="6" borderId="27" xfId="0" applyNumberFormat="1" applyFill="1" applyBorder="1" applyAlignment="1" applyProtection="1">
      <alignment horizontal="center" vertical="top" wrapText="1"/>
      <protection/>
    </xf>
    <xf numFmtId="4" fontId="0" fillId="6" borderId="27" xfId="0" applyNumberFormat="1" applyFill="1" applyBorder="1" applyAlignment="1" applyProtection="1">
      <alignment horizontal="center" vertical="top" wrapText="1"/>
      <protection/>
    </xf>
    <xf numFmtId="166" fontId="0" fillId="6" borderId="30" xfId="0" applyNumberFormat="1" applyFill="1" applyBorder="1" applyAlignment="1" applyProtection="1">
      <alignment horizontal="center" vertical="top" wrapText="1"/>
      <protection/>
    </xf>
    <xf numFmtId="0" fontId="0" fillId="6" borderId="23" xfId="0" applyFill="1" applyBorder="1" applyAlignment="1" applyProtection="1">
      <alignment horizontal="center" vertical="top" wrapText="1"/>
      <protection/>
    </xf>
    <xf numFmtId="0" fontId="0" fillId="6" borderId="53" xfId="0" applyFill="1" applyBorder="1" applyAlignment="1" applyProtection="1">
      <alignment horizontal="center" vertical="top" wrapText="1"/>
      <protection/>
    </xf>
    <xf numFmtId="4" fontId="0" fillId="6" borderId="23" xfId="0" applyNumberFormat="1" applyFill="1" applyBorder="1" applyAlignment="1" applyProtection="1">
      <alignment horizontal="center" vertical="top" wrapText="1"/>
      <protection/>
    </xf>
    <xf numFmtId="9" fontId="48" fillId="6" borderId="24" xfId="61" applyNumberFormat="1" applyFont="1" applyFill="1" applyBorder="1" applyAlignment="1" applyProtection="1">
      <alignment horizontal="center" vertical="top" wrapText="1"/>
      <protection/>
    </xf>
    <xf numFmtId="3" fontId="48" fillId="6" borderId="24" xfId="42" applyNumberFormat="1" applyFont="1" applyFill="1" applyBorder="1" applyAlignment="1" applyProtection="1">
      <alignment horizontal="center" vertical="top" wrapText="1"/>
      <protection/>
    </xf>
    <xf numFmtId="166" fontId="0" fillId="6" borderId="24" xfId="44" applyNumberFormat="1" applyFont="1" applyFill="1" applyBorder="1" applyAlignment="1" applyProtection="1">
      <alignment horizontal="center" vertical="top" wrapText="1"/>
      <protection/>
    </xf>
    <xf numFmtId="166" fontId="0" fillId="6" borderId="28" xfId="44" applyNumberFormat="1" applyFont="1" applyFill="1" applyBorder="1" applyAlignment="1" applyProtection="1">
      <alignment horizontal="center" vertical="top" wrapText="1"/>
      <protection/>
    </xf>
    <xf numFmtId="0" fontId="0" fillId="6" borderId="54" xfId="0" applyFill="1" applyBorder="1" applyAlignment="1" applyProtection="1">
      <alignment horizontal="center" vertical="top" wrapText="1"/>
      <protection/>
    </xf>
    <xf numFmtId="0" fontId="0" fillId="6" borderId="19" xfId="0" applyFill="1" applyBorder="1" applyAlignment="1" applyProtection="1">
      <alignment horizontal="center" vertical="top" wrapText="1"/>
      <protection/>
    </xf>
    <xf numFmtId="9" fontId="48" fillId="6" borderId="55" xfId="61" applyNumberFormat="1" applyFont="1" applyFill="1" applyBorder="1" applyAlignment="1" applyProtection="1">
      <alignment horizontal="center" vertical="top" wrapText="1"/>
      <protection/>
    </xf>
    <xf numFmtId="3" fontId="48" fillId="6" borderId="55" xfId="42" applyNumberFormat="1" applyFont="1" applyFill="1" applyBorder="1" applyAlignment="1" applyProtection="1">
      <alignment horizontal="center" vertical="top" wrapText="1"/>
      <protection/>
    </xf>
    <xf numFmtId="166" fontId="0" fillId="6" borderId="55" xfId="44" applyNumberFormat="1" applyFont="1" applyFill="1" applyBorder="1" applyAlignment="1" applyProtection="1">
      <alignment horizontal="center" vertical="top" wrapText="1"/>
      <protection/>
    </xf>
    <xf numFmtId="166" fontId="0" fillId="6" borderId="56" xfId="44" applyNumberFormat="1" applyFont="1" applyFill="1" applyBorder="1" applyAlignment="1" applyProtection="1">
      <alignment horizontal="center" vertical="top" wrapText="1"/>
      <protection/>
    </xf>
    <xf numFmtId="0" fontId="0" fillId="6" borderId="25" xfId="0" applyFill="1" applyBorder="1" applyAlignment="1" applyProtection="1">
      <alignment horizontal="center" vertical="top" wrapText="1"/>
      <protection/>
    </xf>
    <xf numFmtId="0" fontId="0" fillId="6" borderId="57" xfId="0" applyFill="1" applyBorder="1" applyAlignment="1" applyProtection="1">
      <alignment horizontal="center" vertical="top" wrapText="1"/>
      <protection/>
    </xf>
    <xf numFmtId="3" fontId="0" fillId="6" borderId="52" xfId="0" applyNumberFormat="1" applyFill="1" applyBorder="1" applyAlignment="1" applyProtection="1">
      <alignment horizontal="center" vertical="top" wrapText="1"/>
      <protection/>
    </xf>
    <xf numFmtId="3" fontId="0" fillId="6" borderId="15" xfId="0" applyNumberFormat="1" applyFill="1" applyBorder="1" applyAlignment="1" applyProtection="1">
      <alignment horizontal="center" vertical="top" wrapText="1"/>
      <protection/>
    </xf>
    <xf numFmtId="0" fontId="46" fillId="0" borderId="36" xfId="0" applyFont="1" applyBorder="1" applyAlignment="1" applyProtection="1">
      <alignment horizontal="center" vertical="center" wrapText="1"/>
      <protection/>
    </xf>
    <xf numFmtId="164" fontId="46" fillId="0" borderId="36" xfId="44" applyNumberFormat="1" applyFont="1" applyBorder="1" applyAlignment="1" applyProtection="1">
      <alignment horizontal="center" vertical="center" wrapText="1"/>
      <protection/>
    </xf>
    <xf numFmtId="0" fontId="79" fillId="0" borderId="37" xfId="44" applyNumberFormat="1" applyFont="1" applyBorder="1" applyAlignment="1" applyProtection="1">
      <alignment horizontal="center" vertical="center" wrapText="1"/>
      <protection/>
    </xf>
    <xf numFmtId="3" fontId="0" fillId="6" borderId="24" xfId="0" applyNumberFormat="1" applyFill="1" applyBorder="1" applyAlignment="1" applyProtection="1">
      <alignment horizontal="center" vertical="center" wrapText="1"/>
      <protection/>
    </xf>
    <xf numFmtId="3" fontId="0" fillId="6" borderId="55" xfId="0" applyNumberFormat="1" applyFill="1" applyBorder="1" applyAlignment="1" applyProtection="1">
      <alignment horizontal="center" vertical="center" wrapText="1"/>
      <protection/>
    </xf>
    <xf numFmtId="3" fontId="0" fillId="6" borderId="10" xfId="0" applyNumberFormat="1" applyFill="1" applyBorder="1" applyAlignment="1" applyProtection="1">
      <alignment horizontal="center" vertical="center" wrapText="1"/>
      <protection/>
    </xf>
    <xf numFmtId="3" fontId="0" fillId="6" borderId="27" xfId="0" applyNumberFormat="1" applyFill="1" applyBorder="1" applyAlignment="1" applyProtection="1">
      <alignment horizontal="center" vertical="center" wrapText="1"/>
      <protection/>
    </xf>
    <xf numFmtId="3" fontId="0" fillId="6" borderId="23" xfId="44" applyNumberFormat="1" applyFont="1" applyFill="1" applyBorder="1" applyAlignment="1" applyProtection="1">
      <alignment horizontal="center" vertical="center" wrapText="1"/>
      <protection/>
    </xf>
    <xf numFmtId="3" fontId="0" fillId="6" borderId="54" xfId="44" applyNumberFormat="1" applyFont="1" applyFill="1" applyBorder="1" applyAlignment="1" applyProtection="1">
      <alignment horizontal="center" vertical="center" wrapText="1"/>
      <protection/>
    </xf>
    <xf numFmtId="3" fontId="0" fillId="6" borderId="25" xfId="44" applyNumberFormat="1" applyFont="1" applyFill="1" applyBorder="1" applyAlignment="1" applyProtection="1">
      <alignment horizontal="center" vertical="center" wrapText="1"/>
      <protection/>
    </xf>
    <xf numFmtId="3" fontId="0" fillId="6" borderId="26" xfId="44" applyNumberFormat="1" applyFont="1" applyFill="1" applyBorder="1" applyAlignment="1" applyProtection="1">
      <alignment horizontal="center" vertical="center" wrapText="1"/>
      <protection/>
    </xf>
    <xf numFmtId="0" fontId="84" fillId="0" borderId="31" xfId="0" applyFont="1" applyBorder="1" applyAlignment="1">
      <alignment horizontal="right" wrapText="1"/>
    </xf>
    <xf numFmtId="0" fontId="0" fillId="32" borderId="61" xfId="0" applyFill="1" applyBorder="1" applyAlignment="1" applyProtection="1">
      <alignment horizontal="center" wrapText="1"/>
      <protection locked="0"/>
    </xf>
    <xf numFmtId="0" fontId="80" fillId="14" borderId="0" xfId="0" applyFont="1" applyFill="1" applyBorder="1" applyAlignment="1">
      <alignment wrapText="1"/>
    </xf>
    <xf numFmtId="0" fontId="84" fillId="0" borderId="0" xfId="0" applyFont="1" applyBorder="1" applyAlignment="1">
      <alignment wrapText="1"/>
    </xf>
    <xf numFmtId="14" fontId="62" fillId="33" borderId="0" xfId="0" applyNumberFormat="1" applyFont="1" applyFill="1" applyBorder="1" applyAlignment="1">
      <alignment horizontal="center" wrapText="1"/>
    </xf>
    <xf numFmtId="166" fontId="0" fillId="0" borderId="0" xfId="0" applyNumberFormat="1" applyFill="1" applyBorder="1" applyAlignment="1">
      <alignment horizontal="center" wrapText="1"/>
    </xf>
    <xf numFmtId="0" fontId="84" fillId="33" borderId="0" xfId="0" applyFont="1" applyFill="1" applyBorder="1" applyAlignment="1" applyProtection="1">
      <alignment horizontal="right" wrapText="1"/>
      <protection/>
    </xf>
    <xf numFmtId="0" fontId="0" fillId="33" borderId="0" xfId="0" applyFill="1" applyBorder="1" applyAlignment="1" applyProtection="1">
      <alignment horizontal="center" wrapText="1"/>
      <protection/>
    </xf>
    <xf numFmtId="4" fontId="0" fillId="33" borderId="0" xfId="0" applyNumberFormat="1" applyFill="1" applyBorder="1" applyAlignment="1" applyProtection="1">
      <alignment horizontal="center" vertical="center" wrapText="1"/>
      <protection/>
    </xf>
    <xf numFmtId="4" fontId="0" fillId="33" borderId="0" xfId="0" applyNumberFormat="1" applyFill="1" applyBorder="1" applyAlignment="1" applyProtection="1">
      <alignment horizontal="center" wrapText="1"/>
      <protection/>
    </xf>
    <xf numFmtId="0" fontId="84" fillId="0" borderId="31" xfId="0" applyFont="1" applyBorder="1" applyAlignment="1">
      <alignment wrapText="1"/>
    </xf>
    <xf numFmtId="0" fontId="0" fillId="0" borderId="45" xfId="0" applyBorder="1" applyAlignment="1">
      <alignment wrapText="1"/>
    </xf>
    <xf numFmtId="0" fontId="84" fillId="0" borderId="38" xfId="0" applyFont="1" applyBorder="1" applyAlignment="1">
      <alignment horizontal="center" wrapText="1"/>
    </xf>
    <xf numFmtId="0" fontId="84" fillId="0" borderId="62" xfId="0" applyFont="1" applyBorder="1" applyAlignment="1">
      <alignment horizontal="center" wrapText="1"/>
    </xf>
    <xf numFmtId="0" fontId="84" fillId="0" borderId="26" xfId="0" applyFont="1" applyBorder="1" applyAlignment="1">
      <alignment horizontal="right" wrapText="1"/>
    </xf>
    <xf numFmtId="166" fontId="0" fillId="0" borderId="30" xfId="0" applyNumberFormat="1" applyBorder="1" applyAlignment="1">
      <alignment horizontal="center" vertical="center" wrapText="1"/>
    </xf>
    <xf numFmtId="0" fontId="84" fillId="0" borderId="45" xfId="0" applyFont="1" applyBorder="1" applyAlignment="1">
      <alignment horizontal="center" wrapText="1"/>
    </xf>
    <xf numFmtId="166" fontId="0" fillId="0" borderId="28" xfId="0" applyNumberFormat="1" applyBorder="1" applyAlignment="1">
      <alignment horizontal="center" vertical="center" wrapText="1"/>
    </xf>
    <xf numFmtId="166" fontId="0" fillId="0" borderId="29" xfId="0" applyNumberFormat="1" applyBorder="1" applyAlignment="1">
      <alignment horizontal="center" vertical="center" wrapText="1"/>
    </xf>
    <xf numFmtId="0" fontId="84" fillId="35" borderId="38" xfId="0" applyFont="1" applyFill="1" applyBorder="1" applyAlignment="1">
      <alignment horizontal="center" wrapText="1"/>
    </xf>
    <xf numFmtId="0" fontId="0" fillId="35" borderId="10" xfId="0" applyFill="1" applyBorder="1" applyAlignment="1">
      <alignment wrapText="1"/>
    </xf>
    <xf numFmtId="0" fontId="0" fillId="35" borderId="24" xfId="0" applyFill="1" applyBorder="1" applyAlignment="1">
      <alignment wrapText="1"/>
    </xf>
    <xf numFmtId="0" fontId="0" fillId="35" borderId="27" xfId="0" applyFill="1" applyBorder="1" applyAlignment="1">
      <alignment wrapText="1"/>
    </xf>
    <xf numFmtId="166" fontId="0" fillId="32" borderId="27" xfId="0" applyNumberFormat="1" applyFill="1" applyBorder="1" applyAlignment="1" applyProtection="1">
      <alignment horizontal="center" wrapText="1"/>
      <protection locked="0"/>
    </xf>
    <xf numFmtId="169" fontId="0" fillId="0" borderId="0" xfId="44" applyNumberFormat="1" applyFont="1" applyAlignment="1">
      <alignment horizontal="right"/>
    </xf>
    <xf numFmtId="169" fontId="0" fillId="0" borderId="0" xfId="0" applyNumberFormat="1" applyAlignment="1">
      <alignment horizontal="right"/>
    </xf>
    <xf numFmtId="0" fontId="85" fillId="33" borderId="63" xfId="0" applyFont="1" applyFill="1" applyBorder="1" applyAlignment="1">
      <alignment vertical="center" wrapText="1"/>
    </xf>
    <xf numFmtId="166" fontId="86" fillId="33" borderId="63" xfId="0" applyNumberFormat="1" applyFont="1" applyFill="1" applyBorder="1" applyAlignment="1">
      <alignment vertical="center" wrapText="1"/>
    </xf>
    <xf numFmtId="0" fontId="84" fillId="0" borderId="42" xfId="0" applyFont="1" applyBorder="1" applyAlignment="1">
      <alignment horizontal="center" wrapText="1"/>
    </xf>
    <xf numFmtId="166" fontId="0" fillId="0" borderId="64" xfId="0" applyNumberFormat="1" applyBorder="1" applyAlignment="1">
      <alignment horizontal="center" wrapText="1"/>
    </xf>
    <xf numFmtId="166" fontId="0" fillId="0" borderId="65" xfId="0" applyNumberFormat="1" applyBorder="1" applyAlignment="1">
      <alignment horizontal="center" wrapText="1"/>
    </xf>
    <xf numFmtId="166" fontId="0" fillId="0" borderId="66" xfId="0" applyNumberFormat="1" applyBorder="1" applyAlignment="1">
      <alignment horizontal="center" wrapText="1"/>
    </xf>
    <xf numFmtId="166" fontId="0" fillId="0" borderId="46" xfId="0" applyNumberFormat="1" applyFill="1" applyBorder="1" applyAlignment="1">
      <alignment horizontal="center" wrapText="1"/>
    </xf>
    <xf numFmtId="166" fontId="0" fillId="0" borderId="46" xfId="0" applyNumberFormat="1" applyFont="1" applyBorder="1" applyAlignment="1">
      <alignment horizontal="center" wrapText="1"/>
    </xf>
    <xf numFmtId="4" fontId="0" fillId="32" borderId="53" xfId="0" applyNumberFormat="1" applyFill="1" applyBorder="1" applyAlignment="1" applyProtection="1">
      <alignment horizontal="center" wrapText="1"/>
      <protection locked="0"/>
    </xf>
    <xf numFmtId="4" fontId="0" fillId="32" borderId="57" xfId="0" applyNumberFormat="1" applyFill="1" applyBorder="1" applyAlignment="1" applyProtection="1">
      <alignment horizontal="center" wrapText="1"/>
      <protection locked="0"/>
    </xf>
    <xf numFmtId="4" fontId="0" fillId="32" borderId="59" xfId="0" applyNumberFormat="1" applyFill="1" applyBorder="1" applyAlignment="1" applyProtection="1">
      <alignment horizontal="center" wrapText="1"/>
      <protection locked="0"/>
    </xf>
    <xf numFmtId="166" fontId="0" fillId="0" borderId="23" xfId="0" applyNumberFormat="1" applyFont="1" applyBorder="1" applyAlignment="1">
      <alignment horizontal="center" wrapText="1"/>
    </xf>
    <xf numFmtId="166" fontId="0" fillId="0" borderId="25" xfId="0" applyNumberFormat="1" applyFont="1" applyBorder="1" applyAlignment="1">
      <alignment horizontal="center" wrapText="1"/>
    </xf>
    <xf numFmtId="166" fontId="0" fillId="0" borderId="26" xfId="0" applyNumberFormat="1" applyFont="1" applyBorder="1" applyAlignment="1">
      <alignment horizontal="center" wrapText="1"/>
    </xf>
    <xf numFmtId="166" fontId="0" fillId="0" borderId="67" xfId="0" applyNumberFormat="1" applyBorder="1" applyAlignment="1">
      <alignment horizontal="center" wrapText="1"/>
    </xf>
    <xf numFmtId="166" fontId="0" fillId="0" borderId="63" xfId="0" applyNumberFormat="1" applyBorder="1" applyAlignment="1">
      <alignment horizontal="center" wrapText="1"/>
    </xf>
    <xf numFmtId="166" fontId="0" fillId="0" borderId="68" xfId="0" applyNumberFormat="1" applyFont="1" applyBorder="1" applyAlignment="1">
      <alignment horizontal="center" wrapText="1"/>
    </xf>
    <xf numFmtId="3" fontId="0" fillId="32" borderId="53" xfId="0" applyNumberFormat="1" applyFill="1" applyBorder="1" applyAlignment="1" applyProtection="1">
      <alignment horizontal="center" wrapText="1"/>
      <protection locked="0"/>
    </xf>
    <xf numFmtId="3" fontId="0" fillId="32" borderId="57" xfId="0" applyNumberFormat="1" applyFill="1" applyBorder="1" applyAlignment="1" applyProtection="1">
      <alignment horizontal="center" wrapText="1"/>
      <protection locked="0"/>
    </xf>
    <xf numFmtId="3" fontId="0" fillId="32" borderId="59" xfId="0" applyNumberFormat="1" applyFill="1" applyBorder="1" applyAlignment="1" applyProtection="1">
      <alignment horizontal="center" wrapText="1"/>
      <protection locked="0"/>
    </xf>
    <xf numFmtId="166" fontId="0" fillId="0" borderId="69" xfId="0" applyNumberFormat="1" applyBorder="1" applyAlignment="1">
      <alignment horizontal="center" vertical="center" wrapText="1"/>
    </xf>
    <xf numFmtId="166" fontId="0" fillId="0" borderId="70" xfId="0" applyNumberFormat="1" applyBorder="1" applyAlignment="1">
      <alignment horizontal="center" vertical="center" wrapText="1"/>
    </xf>
    <xf numFmtId="166" fontId="0" fillId="0" borderId="23" xfId="0" applyNumberFormat="1" applyBorder="1" applyAlignment="1">
      <alignment horizontal="center" vertical="center" wrapText="1"/>
    </xf>
    <xf numFmtId="166" fontId="0" fillId="0" borderId="25" xfId="0" applyNumberFormat="1" applyBorder="1" applyAlignment="1">
      <alignment horizontal="center" vertical="center" wrapText="1"/>
    </xf>
    <xf numFmtId="166" fontId="0" fillId="0" borderId="26" xfId="0" applyNumberFormat="1" applyBorder="1" applyAlignment="1">
      <alignment horizontal="center" vertical="center" wrapText="1"/>
    </xf>
    <xf numFmtId="166" fontId="0" fillId="0" borderId="67" xfId="0" applyNumberFormat="1" applyFill="1" applyBorder="1" applyAlignment="1">
      <alignment horizontal="center" wrapText="1"/>
    </xf>
    <xf numFmtId="166" fontId="0" fillId="0" borderId="68" xfId="0" applyNumberFormat="1" applyFill="1" applyBorder="1" applyAlignment="1">
      <alignment horizontal="center" wrapText="1"/>
    </xf>
    <xf numFmtId="166" fontId="0" fillId="0" borderId="23" xfId="0" applyNumberFormat="1" applyBorder="1" applyAlignment="1">
      <alignment horizontal="center" wrapText="1"/>
    </xf>
    <xf numFmtId="166" fontId="0" fillId="0" borderId="25" xfId="0" applyNumberFormat="1" applyBorder="1" applyAlignment="1">
      <alignment horizontal="center" wrapText="1"/>
    </xf>
    <xf numFmtId="166" fontId="0" fillId="0" borderId="26" xfId="0" applyNumberFormat="1" applyBorder="1" applyAlignment="1">
      <alignment horizontal="center" wrapText="1"/>
    </xf>
    <xf numFmtId="166" fontId="0" fillId="32" borderId="53" xfId="0" applyNumberFormat="1" applyFill="1" applyBorder="1" applyAlignment="1" applyProtection="1">
      <alignment horizontal="center" wrapText="1"/>
      <protection locked="0"/>
    </xf>
    <xf numFmtId="166" fontId="0" fillId="32" borderId="57" xfId="0" applyNumberFormat="1" applyFill="1" applyBorder="1" applyAlignment="1" applyProtection="1">
      <alignment horizontal="center" wrapText="1"/>
      <protection locked="0"/>
    </xf>
    <xf numFmtId="166" fontId="0" fillId="32" borderId="59" xfId="0" applyNumberFormat="1" applyFill="1" applyBorder="1" applyAlignment="1" applyProtection="1">
      <alignment horizontal="center" wrapText="1"/>
      <protection locked="0"/>
    </xf>
    <xf numFmtId="0" fontId="84" fillId="0" borderId="31" xfId="0" applyFont="1" applyBorder="1" applyAlignment="1">
      <alignment horizontal="center" wrapText="1"/>
    </xf>
    <xf numFmtId="0" fontId="84" fillId="0" borderId="71" xfId="0" applyFont="1" applyBorder="1" applyAlignment="1">
      <alignment horizontal="center" wrapText="1"/>
    </xf>
    <xf numFmtId="0" fontId="84" fillId="0" borderId="61" xfId="0" applyFont="1" applyBorder="1" applyAlignment="1">
      <alignment horizontal="center" wrapText="1"/>
    </xf>
    <xf numFmtId="3" fontId="0" fillId="32" borderId="24" xfId="0" applyNumberFormat="1" applyFill="1" applyBorder="1" applyAlignment="1" applyProtection="1">
      <alignment horizontal="center" vertical="center" wrapText="1"/>
      <protection locked="0"/>
    </xf>
    <xf numFmtId="3" fontId="0" fillId="32" borderId="10" xfId="0" applyNumberFormat="1" applyFill="1" applyBorder="1" applyAlignment="1" applyProtection="1">
      <alignment horizontal="center" vertical="center" wrapText="1"/>
      <protection locked="0"/>
    </xf>
    <xf numFmtId="3" fontId="0" fillId="32" borderId="27" xfId="0" applyNumberFormat="1" applyFill="1" applyBorder="1" applyAlignment="1" applyProtection="1">
      <alignment horizontal="center" vertical="center" wrapText="1"/>
      <protection locked="0"/>
    </xf>
    <xf numFmtId="170" fontId="0" fillId="32" borderId="28" xfId="0" applyNumberFormat="1" applyFill="1" applyBorder="1" applyAlignment="1" applyProtection="1">
      <alignment horizontal="center" vertical="center" wrapText="1"/>
      <protection locked="0"/>
    </xf>
    <xf numFmtId="170" fontId="0" fillId="32" borderId="29" xfId="0" applyNumberFormat="1" applyFill="1" applyBorder="1" applyAlignment="1" applyProtection="1">
      <alignment horizontal="center" vertical="center" wrapText="1"/>
      <protection locked="0"/>
    </xf>
    <xf numFmtId="170" fontId="0" fillId="32" borderId="30" xfId="0" applyNumberFormat="1" applyFill="1" applyBorder="1" applyAlignment="1" applyProtection="1">
      <alignment horizontal="center" vertical="center" wrapText="1"/>
      <protection locked="0"/>
    </xf>
    <xf numFmtId="166" fontId="0" fillId="0" borderId="28" xfId="0" applyNumberFormat="1" applyFont="1" applyBorder="1" applyAlignment="1">
      <alignment horizontal="center" wrapText="1"/>
    </xf>
    <xf numFmtId="166" fontId="0" fillId="0" borderId="64" xfId="0" applyNumberFormat="1" applyFont="1" applyBorder="1" applyAlignment="1">
      <alignment horizontal="center" wrapText="1"/>
    </xf>
    <xf numFmtId="166" fontId="0" fillId="0" borderId="29" xfId="0" applyNumberFormat="1" applyFont="1" applyBorder="1" applyAlignment="1">
      <alignment horizontal="center" wrapText="1"/>
    </xf>
    <xf numFmtId="166" fontId="0" fillId="0" borderId="65" xfId="0" applyNumberFormat="1" applyFont="1" applyBorder="1" applyAlignment="1">
      <alignment horizontal="center" wrapText="1"/>
    </xf>
    <xf numFmtId="166" fontId="0" fillId="0" borderId="30" xfId="0" applyNumberFormat="1" applyFont="1" applyBorder="1" applyAlignment="1">
      <alignment horizontal="center" wrapText="1"/>
    </xf>
    <xf numFmtId="166" fontId="0" fillId="0" borderId="66" xfId="0" applyNumberFormat="1" applyFont="1" applyBorder="1" applyAlignment="1">
      <alignment horizontal="center" wrapText="1"/>
    </xf>
    <xf numFmtId="0" fontId="84" fillId="0" borderId="0" xfId="0" applyFont="1" applyAlignment="1" applyProtection="1">
      <alignment vertical="top" wrapText="1"/>
      <protection/>
    </xf>
    <xf numFmtId="3" fontId="0" fillId="6" borderId="23" xfId="0" applyNumberFormat="1" applyFill="1" applyBorder="1" applyAlignment="1" applyProtection="1">
      <alignment horizontal="center" vertical="top" wrapText="1"/>
      <protection/>
    </xf>
    <xf numFmtId="3" fontId="0" fillId="6" borderId="54" xfId="0" applyNumberFormat="1" applyFill="1" applyBorder="1" applyAlignment="1" applyProtection="1">
      <alignment horizontal="center" vertical="top" wrapText="1"/>
      <protection/>
    </xf>
    <xf numFmtId="170" fontId="0" fillId="6" borderId="23" xfId="0" applyNumberFormat="1" applyFill="1" applyBorder="1" applyAlignment="1" applyProtection="1">
      <alignment horizontal="center" vertical="top" wrapText="1"/>
      <protection/>
    </xf>
    <xf numFmtId="170" fontId="0" fillId="6" borderId="54" xfId="0" applyNumberFormat="1" applyFill="1" applyBorder="1" applyAlignment="1" applyProtection="1">
      <alignment horizontal="center" vertical="top" wrapText="1"/>
      <protection/>
    </xf>
    <xf numFmtId="0" fontId="0" fillId="0" borderId="0" xfId="0" applyAlignment="1">
      <alignment vertical="center"/>
    </xf>
    <xf numFmtId="0" fontId="87" fillId="0" borderId="0" xfId="0" applyFont="1" applyAlignment="1">
      <alignment vertical="center" wrapText="1"/>
    </xf>
    <xf numFmtId="0" fontId="87" fillId="0" borderId="72" xfId="0" applyFont="1" applyBorder="1" applyAlignment="1">
      <alignment horizontal="center" vertical="center" wrapText="1"/>
    </xf>
    <xf numFmtId="0" fontId="87" fillId="0" borderId="73" xfId="0" applyFont="1" applyBorder="1" applyAlignment="1">
      <alignment horizontal="left" vertical="center" wrapText="1"/>
    </xf>
    <xf numFmtId="0" fontId="88" fillId="0" borderId="73" xfId="0" applyFont="1" applyBorder="1" applyAlignment="1">
      <alignment horizontal="left" vertical="center" wrapText="1"/>
    </xf>
    <xf numFmtId="0" fontId="87" fillId="0" borderId="74" xfId="0" applyFont="1" applyBorder="1" applyAlignment="1">
      <alignment horizontal="center" vertical="center" wrapText="1"/>
    </xf>
    <xf numFmtId="0" fontId="87" fillId="0" borderId="75" xfId="0" applyFont="1" applyBorder="1" applyAlignment="1">
      <alignment horizontal="left" vertical="center" wrapText="1"/>
    </xf>
    <xf numFmtId="0" fontId="87" fillId="0" borderId="76" xfId="0" applyFont="1" applyBorder="1" applyAlignment="1">
      <alignment horizontal="center" vertical="center" wrapText="1"/>
    </xf>
    <xf numFmtId="0" fontId="87" fillId="0" borderId="77" xfId="0" applyFont="1" applyBorder="1" applyAlignment="1">
      <alignment horizontal="left" vertical="center" wrapText="1"/>
    </xf>
    <xf numFmtId="0" fontId="84" fillId="0" borderId="0" xfId="0" applyFont="1" applyAlignment="1" applyProtection="1">
      <alignment horizontal="center" vertical="top" wrapText="1"/>
      <protection/>
    </xf>
    <xf numFmtId="0" fontId="89" fillId="0" borderId="11" xfId="58" applyFont="1" applyBorder="1" applyAlignment="1">
      <alignment horizontal="left" vertical="center" wrapText="1"/>
      <protection/>
    </xf>
    <xf numFmtId="166" fontId="86" fillId="33" borderId="0" xfId="0" applyNumberFormat="1" applyFont="1" applyFill="1" applyBorder="1" applyAlignment="1">
      <alignment vertical="center" wrapText="1"/>
    </xf>
    <xf numFmtId="14" fontId="0" fillId="0" borderId="0" xfId="0" applyNumberFormat="1" applyBorder="1" applyAlignment="1" applyProtection="1">
      <alignment vertical="top" wrapText="1"/>
      <protection/>
    </xf>
    <xf numFmtId="0" fontId="0" fillId="0" borderId="0" xfId="0" applyBorder="1" applyAlignment="1" applyProtection="1">
      <alignment horizontal="right" vertical="top" wrapText="1"/>
      <protection/>
    </xf>
    <xf numFmtId="0" fontId="84" fillId="0" borderId="0" xfId="0" applyFont="1" applyBorder="1" applyAlignment="1" applyProtection="1">
      <alignment horizontal="center" vertical="top" wrapText="1"/>
      <protection/>
    </xf>
    <xf numFmtId="0" fontId="46" fillId="0" borderId="35" xfId="0" applyFont="1" applyBorder="1" applyAlignment="1" applyProtection="1">
      <alignment horizontal="center" vertical="center" wrapText="1"/>
      <protection/>
    </xf>
    <xf numFmtId="0" fontId="84" fillId="0" borderId="37" xfId="44" applyNumberFormat="1" applyFont="1" applyBorder="1" applyAlignment="1" applyProtection="1">
      <alignment horizontal="center" vertical="center" wrapText="1"/>
      <protection/>
    </xf>
    <xf numFmtId="0" fontId="0" fillId="6" borderId="23" xfId="0" applyFill="1" applyBorder="1" applyAlignment="1" applyProtection="1">
      <alignment horizontal="center" vertical="center" wrapText="1"/>
      <protection/>
    </xf>
    <xf numFmtId="166" fontId="0" fillId="6" borderId="28" xfId="44" applyNumberFormat="1" applyFont="1" applyFill="1" applyBorder="1" applyAlignment="1" applyProtection="1">
      <alignment horizontal="center" vertical="center" wrapText="1"/>
      <protection/>
    </xf>
    <xf numFmtId="0" fontId="0" fillId="6" borderId="54" xfId="0" applyFill="1" applyBorder="1" applyAlignment="1" applyProtection="1">
      <alignment horizontal="center" vertical="center" wrapText="1"/>
      <protection/>
    </xf>
    <xf numFmtId="166" fontId="0" fillId="6" borderId="56" xfId="44" applyNumberFormat="1" applyFont="1" applyFill="1" applyBorder="1" applyAlignment="1" applyProtection="1">
      <alignment horizontal="center" vertical="center" wrapText="1"/>
      <protection/>
    </xf>
    <xf numFmtId="0" fontId="0" fillId="6" borderId="49" xfId="0" applyFill="1" applyBorder="1" applyAlignment="1" applyProtection="1">
      <alignment horizontal="center" vertical="center" wrapText="1"/>
      <protection/>
    </xf>
    <xf numFmtId="166" fontId="0" fillId="6" borderId="51" xfId="44" applyNumberFormat="1" applyFont="1" applyFill="1" applyBorder="1" applyAlignment="1" applyProtection="1">
      <alignment horizontal="center" vertical="center" wrapText="1"/>
      <protection/>
    </xf>
    <xf numFmtId="0" fontId="0" fillId="6" borderId="26" xfId="0" applyFill="1" applyBorder="1" applyAlignment="1" applyProtection="1">
      <alignment horizontal="center" vertical="top" wrapText="1"/>
      <protection/>
    </xf>
    <xf numFmtId="0" fontId="0" fillId="6" borderId="59" xfId="0" applyFill="1" applyBorder="1" applyAlignment="1" applyProtection="1">
      <alignment horizontal="center" vertical="top" wrapText="1"/>
      <protection/>
    </xf>
    <xf numFmtId="9" fontId="48" fillId="6" borderId="50" xfId="61" applyNumberFormat="1" applyFont="1" applyFill="1" applyBorder="1" applyAlignment="1" applyProtection="1">
      <alignment horizontal="center" vertical="top" wrapText="1"/>
      <protection/>
    </xf>
    <xf numFmtId="3" fontId="48" fillId="6" borderId="50" xfId="42" applyNumberFormat="1" applyFont="1" applyFill="1" applyBorder="1" applyAlignment="1" applyProtection="1">
      <alignment horizontal="center" vertical="top" wrapText="1"/>
      <protection/>
    </xf>
    <xf numFmtId="166" fontId="0" fillId="6" borderId="50" xfId="44" applyNumberFormat="1" applyFont="1" applyFill="1" applyBorder="1" applyAlignment="1" applyProtection="1">
      <alignment horizontal="center" vertical="top" wrapText="1"/>
      <protection/>
    </xf>
    <xf numFmtId="170" fontId="0" fillId="6" borderId="49" xfId="0" applyNumberFormat="1" applyFill="1" applyBorder="1" applyAlignment="1" applyProtection="1">
      <alignment horizontal="center" vertical="top" wrapText="1"/>
      <protection/>
    </xf>
    <xf numFmtId="3" fontId="0" fillId="6" borderId="47" xfId="0" applyNumberFormat="1" applyFill="1" applyBorder="1" applyAlignment="1" applyProtection="1">
      <alignment horizontal="center" vertical="top" wrapText="1"/>
      <protection/>
    </xf>
    <xf numFmtId="0" fontId="79" fillId="0" borderId="44" xfId="0" applyFont="1" applyFill="1" applyBorder="1" applyAlignment="1" applyProtection="1">
      <alignment horizontal="center" vertical="center" wrapText="1"/>
      <protection/>
    </xf>
    <xf numFmtId="164" fontId="46" fillId="0" borderId="44" xfId="44" applyNumberFormat="1" applyFont="1" applyBorder="1" applyAlignment="1" applyProtection="1">
      <alignment horizontal="center" vertical="center" wrapText="1"/>
      <protection/>
    </xf>
    <xf numFmtId="0" fontId="89" fillId="0" borderId="12" xfId="58" applyFont="1" applyBorder="1" applyAlignment="1">
      <alignment horizontal="left" vertical="center" wrapText="1"/>
      <protection/>
    </xf>
    <xf numFmtId="0" fontId="89" fillId="0" borderId="16" xfId="58" applyFont="1" applyBorder="1" applyAlignment="1">
      <alignment horizontal="left" vertical="center" wrapText="1"/>
      <protection/>
    </xf>
    <xf numFmtId="0" fontId="89" fillId="0" borderId="13" xfId="58" applyFont="1" applyBorder="1" applyAlignment="1">
      <alignment horizontal="left" vertical="center" wrapText="1"/>
      <protection/>
    </xf>
    <xf numFmtId="14" fontId="0" fillId="0" borderId="0" xfId="0" applyNumberFormat="1" applyBorder="1" applyAlignment="1" applyProtection="1">
      <alignment horizontal="left" vertical="top" wrapText="1"/>
      <protection/>
    </xf>
    <xf numFmtId="0" fontId="0" fillId="0" borderId="0" xfId="0" applyBorder="1" applyAlignment="1" applyProtection="1">
      <alignment vertical="center" wrapText="1"/>
      <protection/>
    </xf>
    <xf numFmtId="0" fontId="48" fillId="0" borderId="0" xfId="0" applyFont="1" applyFill="1" applyBorder="1" applyAlignment="1" applyProtection="1">
      <alignment horizontal="center" vertical="center" wrapText="1"/>
      <protection/>
    </xf>
    <xf numFmtId="0" fontId="84" fillId="0" borderId="63" xfId="0" applyFont="1" applyBorder="1" applyAlignment="1" applyProtection="1">
      <alignment vertical="center" wrapText="1"/>
      <protection/>
    </xf>
    <xf numFmtId="0" fontId="90" fillId="0" borderId="0" xfId="58" applyFont="1" applyAlignment="1">
      <alignment horizontal="right" vertical="top"/>
      <protection/>
    </xf>
    <xf numFmtId="3" fontId="0" fillId="6" borderId="23" xfId="0" applyNumberFormat="1" applyFill="1" applyBorder="1" applyAlignment="1" applyProtection="1">
      <alignment horizontal="center" vertical="center" wrapText="1"/>
      <protection/>
    </xf>
    <xf numFmtId="9" fontId="48" fillId="6" borderId="24" xfId="61" applyNumberFormat="1" applyFont="1" applyFill="1" applyBorder="1" applyAlignment="1" applyProtection="1">
      <alignment horizontal="center" vertical="center" wrapText="1"/>
      <protection/>
    </xf>
    <xf numFmtId="3" fontId="48" fillId="6" borderId="24" xfId="42" applyNumberFormat="1" applyFont="1" applyFill="1" applyBorder="1" applyAlignment="1" applyProtection="1">
      <alignment horizontal="center" vertical="center" wrapText="1"/>
      <protection/>
    </xf>
    <xf numFmtId="170" fontId="0" fillId="6" borderId="23" xfId="0" applyNumberFormat="1" applyFill="1" applyBorder="1" applyAlignment="1" applyProtection="1">
      <alignment horizontal="center" vertical="center" wrapText="1"/>
      <protection/>
    </xf>
    <xf numFmtId="3" fontId="0" fillId="6" borderId="52" xfId="0" applyNumberFormat="1" applyFill="1" applyBorder="1" applyAlignment="1" applyProtection="1">
      <alignment horizontal="center" vertical="center" wrapText="1"/>
      <protection/>
    </xf>
    <xf numFmtId="3" fontId="0" fillId="6" borderId="54" xfId="0" applyNumberFormat="1" applyFill="1" applyBorder="1" applyAlignment="1" applyProtection="1">
      <alignment horizontal="center" vertical="center" wrapText="1"/>
      <protection/>
    </xf>
    <xf numFmtId="9" fontId="48" fillId="6" borderId="55" xfId="61" applyNumberFormat="1" applyFont="1" applyFill="1" applyBorder="1" applyAlignment="1" applyProtection="1">
      <alignment horizontal="center" vertical="center" wrapText="1"/>
      <protection/>
    </xf>
    <xf numFmtId="3" fontId="48" fillId="6" borderId="55" xfId="42" applyNumberFormat="1" applyFont="1" applyFill="1" applyBorder="1" applyAlignment="1" applyProtection="1">
      <alignment horizontal="center" vertical="center" wrapText="1"/>
      <protection/>
    </xf>
    <xf numFmtId="170" fontId="0" fillId="6" borderId="54" xfId="0" applyNumberFormat="1" applyFill="1" applyBorder="1" applyAlignment="1" applyProtection="1">
      <alignment horizontal="center" vertical="center" wrapText="1"/>
      <protection/>
    </xf>
    <xf numFmtId="3" fontId="0" fillId="6" borderId="15" xfId="0" applyNumberFormat="1" applyFill="1" applyBorder="1" applyAlignment="1" applyProtection="1">
      <alignment horizontal="center" vertical="center" wrapText="1"/>
      <protection/>
    </xf>
    <xf numFmtId="0" fontId="0" fillId="6" borderId="49" xfId="0" applyFill="1" applyBorder="1" applyAlignment="1" applyProtection="1">
      <alignment horizontal="center" vertical="top" wrapText="1"/>
      <protection/>
    </xf>
    <xf numFmtId="164" fontId="0" fillId="0" borderId="0" xfId="44" applyNumberFormat="1" applyFont="1" applyAlignment="1" applyProtection="1">
      <alignment wrapText="1"/>
      <protection/>
    </xf>
    <xf numFmtId="0" fontId="0" fillId="0" borderId="0" xfId="0" applyBorder="1" applyAlignment="1" applyProtection="1">
      <alignment horizontal="right" wrapText="1"/>
      <protection/>
    </xf>
    <xf numFmtId="14" fontId="0" fillId="0" borderId="0" xfId="0" applyNumberFormat="1" applyBorder="1" applyAlignment="1" applyProtection="1">
      <alignment wrapText="1"/>
      <protection/>
    </xf>
    <xf numFmtId="0" fontId="0" fillId="6" borderId="48" xfId="0" applyFill="1" applyBorder="1" applyAlignment="1" applyProtection="1">
      <alignment horizontal="center" vertical="center" wrapText="1"/>
      <protection/>
    </xf>
    <xf numFmtId="3" fontId="0" fillId="6" borderId="49" xfId="0" applyNumberFormat="1" applyFill="1" applyBorder="1" applyAlignment="1" applyProtection="1">
      <alignment horizontal="center" vertical="center" wrapText="1"/>
      <protection/>
    </xf>
    <xf numFmtId="9" fontId="48" fillId="6" borderId="50" xfId="61" applyNumberFormat="1" applyFont="1" applyFill="1" applyBorder="1" applyAlignment="1" applyProtection="1">
      <alignment horizontal="center" vertical="center" wrapText="1"/>
      <protection/>
    </xf>
    <xf numFmtId="3" fontId="48" fillId="6" borderId="50" xfId="42" applyNumberFormat="1" applyFont="1" applyFill="1" applyBorder="1" applyAlignment="1" applyProtection="1">
      <alignment horizontal="center" vertical="center" wrapText="1"/>
      <protection/>
    </xf>
    <xf numFmtId="166" fontId="0" fillId="6" borderId="50" xfId="44" applyNumberFormat="1" applyFont="1" applyFill="1" applyBorder="1" applyAlignment="1" applyProtection="1">
      <alignment horizontal="center" vertical="center" wrapText="1"/>
      <protection/>
    </xf>
    <xf numFmtId="170" fontId="0" fillId="6" borderId="49" xfId="0" applyNumberFormat="1" applyFill="1" applyBorder="1" applyAlignment="1" applyProtection="1">
      <alignment horizontal="center" vertical="center" wrapText="1"/>
      <protection/>
    </xf>
    <xf numFmtId="3" fontId="0" fillId="6" borderId="47" xfId="0" applyNumberFormat="1" applyFill="1" applyBorder="1" applyAlignment="1" applyProtection="1">
      <alignment horizontal="center" vertical="center" wrapText="1"/>
      <protection/>
    </xf>
    <xf numFmtId="166" fontId="91" fillId="33" borderId="0" xfId="0" applyNumberFormat="1" applyFont="1" applyFill="1" applyBorder="1" applyAlignment="1">
      <alignment vertical="center" wrapText="1"/>
    </xf>
    <xf numFmtId="0" fontId="92" fillId="36" borderId="78" xfId="0" applyFont="1" applyFill="1" applyBorder="1" applyAlignment="1">
      <alignment horizontal="center" vertical="center" wrapText="1"/>
    </xf>
    <xf numFmtId="0" fontId="92" fillId="36" borderId="79" xfId="0" applyFont="1" applyFill="1" applyBorder="1" applyAlignment="1">
      <alignment horizontal="center" vertical="center" wrapText="1"/>
    </xf>
    <xf numFmtId="0" fontId="87" fillId="0" borderId="79" xfId="0" applyFont="1" applyBorder="1" applyAlignment="1">
      <alignment horizontal="left" vertical="center" wrapText="1"/>
    </xf>
    <xf numFmtId="0" fontId="87" fillId="0" borderId="80" xfId="0" applyFont="1" applyFill="1" applyBorder="1" applyAlignment="1">
      <alignment vertical="center" wrapText="1"/>
    </xf>
    <xf numFmtId="0" fontId="87" fillId="0" borderId="81" xfId="0" applyFont="1" applyFill="1" applyBorder="1" applyAlignment="1">
      <alignment horizontal="left" vertical="center" wrapText="1" indent="3"/>
    </xf>
    <xf numFmtId="0" fontId="87" fillId="0" borderId="55" xfId="0" applyFont="1" applyFill="1" applyBorder="1" applyAlignment="1">
      <alignment horizontal="left" vertical="center" wrapText="1" indent="3"/>
    </xf>
    <xf numFmtId="0" fontId="84" fillId="6" borderId="46" xfId="0" applyFont="1" applyFill="1" applyBorder="1" applyAlignment="1" applyProtection="1">
      <alignment horizontal="center" vertical="center" wrapText="1"/>
      <protection/>
    </xf>
    <xf numFmtId="0" fontId="48" fillId="6" borderId="47" xfId="0" applyFont="1" applyFill="1" applyBorder="1" applyAlignment="1" applyProtection="1">
      <alignment horizontal="center" vertical="center" wrapText="1"/>
      <protection/>
    </xf>
    <xf numFmtId="3" fontId="93" fillId="6" borderId="49" xfId="0" applyNumberFormat="1" applyFont="1" applyFill="1" applyBorder="1" applyAlignment="1" applyProtection="1">
      <alignment horizontal="center" vertical="center" wrapText="1"/>
      <protection/>
    </xf>
    <xf numFmtId="3" fontId="93" fillId="6" borderId="50" xfId="0" applyNumberFormat="1" applyFont="1" applyFill="1" applyBorder="1" applyAlignment="1" applyProtection="1">
      <alignment horizontal="center" vertical="center" wrapText="1"/>
      <protection/>
    </xf>
    <xf numFmtId="3" fontId="93" fillId="6" borderId="51" xfId="0" applyNumberFormat="1" applyFont="1" applyFill="1" applyBorder="1" applyAlignment="1" applyProtection="1">
      <alignment horizontal="center" vertical="center" wrapText="1"/>
      <protection/>
    </xf>
    <xf numFmtId="3" fontId="0" fillId="6" borderId="47" xfId="42" applyNumberFormat="1" applyFont="1" applyFill="1" applyBorder="1" applyAlignment="1" applyProtection="1">
      <alignment horizontal="center" vertical="center" wrapText="1"/>
      <protection/>
    </xf>
    <xf numFmtId="167" fontId="0" fillId="6" borderId="50" xfId="44" applyNumberFormat="1" applyFont="1" applyFill="1" applyBorder="1" applyAlignment="1" applyProtection="1">
      <alignment horizontal="center" vertical="center" wrapText="1"/>
      <protection/>
    </xf>
    <xf numFmtId="0" fontId="0" fillId="6" borderId="49" xfId="0" applyNumberFormat="1" applyFill="1" applyBorder="1" applyAlignment="1" applyProtection="1">
      <alignment horizontal="center" vertical="center" wrapText="1"/>
      <protection/>
    </xf>
    <xf numFmtId="167" fontId="0" fillId="6" borderId="50" xfId="0" applyNumberFormat="1" applyFill="1" applyBorder="1" applyAlignment="1" applyProtection="1">
      <alignment horizontal="center" vertical="center" wrapText="1"/>
      <protection/>
    </xf>
    <xf numFmtId="0" fontId="0" fillId="0" borderId="26" xfId="0" applyBorder="1" applyAlignment="1">
      <alignment vertical="center" wrapText="1"/>
    </xf>
    <xf numFmtId="0" fontId="0" fillId="0" borderId="30" xfId="0" applyBorder="1" applyAlignment="1">
      <alignment vertical="center" wrapText="1"/>
    </xf>
    <xf numFmtId="0" fontId="84" fillId="32" borderId="54" xfId="0" applyFont="1" applyFill="1" applyBorder="1" applyAlignment="1" applyProtection="1">
      <alignment horizontal="right" wrapText="1"/>
      <protection locked="0"/>
    </xf>
    <xf numFmtId="0" fontId="0" fillId="35" borderId="55" xfId="0" applyFill="1" applyBorder="1" applyAlignment="1">
      <alignment wrapText="1"/>
    </xf>
    <xf numFmtId="166" fontId="0" fillId="32" borderId="55" xfId="0" applyNumberFormat="1" applyFill="1" applyBorder="1" applyAlignment="1" applyProtection="1">
      <alignment horizontal="center" wrapText="1"/>
      <protection locked="0"/>
    </xf>
    <xf numFmtId="166" fontId="0" fillId="32" borderId="19" xfId="0" applyNumberFormat="1" applyFill="1" applyBorder="1" applyAlignment="1" applyProtection="1">
      <alignment horizontal="center" wrapText="1"/>
      <protection locked="0"/>
    </xf>
    <xf numFmtId="0" fontId="0" fillId="0" borderId="54" xfId="0" applyBorder="1" applyAlignment="1">
      <alignment vertical="center" wrapText="1"/>
    </xf>
    <xf numFmtId="0" fontId="0" fillId="0" borderId="56" xfId="0" applyBorder="1" applyAlignment="1">
      <alignment vertical="center" wrapText="1"/>
    </xf>
    <xf numFmtId="0" fontId="0" fillId="34" borderId="42" xfId="0" applyFill="1" applyBorder="1" applyAlignment="1">
      <alignment horizontal="left" vertical="center" wrapText="1"/>
    </xf>
    <xf numFmtId="0" fontId="0" fillId="34" borderId="82" xfId="0" applyFill="1" applyBorder="1" applyAlignment="1">
      <alignment horizontal="left" vertical="center" wrapText="1"/>
    </xf>
    <xf numFmtId="0" fontId="0" fillId="34" borderId="46" xfId="0" applyFill="1" applyBorder="1" applyAlignment="1">
      <alignment horizontal="left" vertical="center" wrapText="1"/>
    </xf>
    <xf numFmtId="0" fontId="85" fillId="33" borderId="63" xfId="0" applyFont="1" applyFill="1" applyBorder="1" applyAlignment="1">
      <alignment horizontal="right" vertical="center" wrapText="1"/>
    </xf>
    <xf numFmtId="0" fontId="94" fillId="33" borderId="0" xfId="0" applyFont="1" applyFill="1" applyBorder="1" applyAlignment="1">
      <alignment horizontal="right" vertical="center" wrapText="1"/>
    </xf>
    <xf numFmtId="0" fontId="62" fillId="33" borderId="0" xfId="0" applyFont="1" applyFill="1" applyAlignment="1">
      <alignment horizontal="left"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95" fillId="33" borderId="0" xfId="0" applyFont="1" applyFill="1" applyBorder="1" applyAlignment="1">
      <alignment horizontal="center" wrapText="1"/>
    </xf>
    <xf numFmtId="0" fontId="94" fillId="33" borderId="0" xfId="0" applyFont="1" applyFill="1" applyBorder="1" applyAlignment="1">
      <alignment horizontal="left" wrapText="1"/>
    </xf>
    <xf numFmtId="0" fontId="0" fillId="32" borderId="71" xfId="0" applyFill="1" applyBorder="1" applyAlignment="1" applyProtection="1">
      <alignment horizontal="center" wrapText="1"/>
      <protection locked="0"/>
    </xf>
    <xf numFmtId="0" fontId="0" fillId="32" borderId="61"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23" xfId="0" applyFill="1" applyBorder="1" applyAlignment="1" applyProtection="1">
      <alignment horizontal="center" vertical="center" wrapText="1"/>
      <protection locked="0"/>
    </xf>
    <xf numFmtId="0" fontId="0" fillId="32" borderId="24" xfId="0" applyFill="1" applyBorder="1" applyAlignment="1" applyProtection="1">
      <alignment horizontal="center" vertical="center" wrapText="1"/>
      <protection locked="0"/>
    </xf>
    <xf numFmtId="0" fontId="0" fillId="32" borderId="25"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0" borderId="0" xfId="0" applyFill="1" applyBorder="1" applyAlignment="1">
      <alignment horizontal="left" wrapText="1"/>
    </xf>
    <xf numFmtId="0" fontId="96" fillId="33" borderId="0" xfId="0" applyFont="1" applyFill="1" applyBorder="1" applyAlignment="1">
      <alignment horizontal="left" wrapText="1"/>
    </xf>
    <xf numFmtId="0" fontId="0" fillId="0" borderId="18" xfId="0" applyFill="1" applyBorder="1" applyAlignment="1">
      <alignment horizontal="left" wrapText="1"/>
    </xf>
    <xf numFmtId="0" fontId="96" fillId="33" borderId="0" xfId="0" applyFont="1" applyFill="1" applyBorder="1" applyAlignment="1">
      <alignment horizontal="left" wrapText="1" indent="5"/>
    </xf>
    <xf numFmtId="0" fontId="0" fillId="32" borderId="26" xfId="0" applyFill="1" applyBorder="1" applyAlignment="1" applyProtection="1">
      <alignment horizontal="center" vertical="center" wrapText="1"/>
      <protection locked="0"/>
    </xf>
    <xf numFmtId="0" fontId="0" fillId="32" borderId="27" xfId="0" applyFill="1" applyBorder="1" applyAlignment="1" applyProtection="1">
      <alignment horizontal="center" vertical="center" wrapText="1"/>
      <protection locked="0"/>
    </xf>
    <xf numFmtId="0" fontId="6" fillId="37" borderId="85" xfId="58" applyFont="1" applyFill="1" applyBorder="1" applyAlignment="1">
      <alignment horizontal="center" vertical="top" wrapText="1"/>
      <protection/>
    </xf>
    <xf numFmtId="0" fontId="6" fillId="37" borderId="86" xfId="58" applyFont="1" applyFill="1" applyBorder="1" applyAlignment="1">
      <alignment horizontal="center" vertical="top" wrapText="1"/>
      <protection/>
    </xf>
    <xf numFmtId="0" fontId="14" fillId="0" borderId="10" xfId="58" applyFont="1" applyBorder="1" applyAlignment="1">
      <alignment horizontal="center" vertical="top" wrapText="1"/>
      <protection/>
    </xf>
    <xf numFmtId="0" fontId="76" fillId="0" borderId="10" xfId="58" applyBorder="1" applyAlignment="1">
      <alignment horizontal="center" vertical="top" wrapText="1"/>
      <protection/>
    </xf>
    <xf numFmtId="4" fontId="76" fillId="0" borderId="12" xfId="58" applyNumberFormat="1" applyBorder="1" applyAlignment="1">
      <alignment horizontal="center" vertical="center" wrapText="1"/>
      <protection/>
    </xf>
    <xf numFmtId="4" fontId="76" fillId="0" borderId="16" xfId="58" applyNumberFormat="1" applyBorder="1" applyAlignment="1">
      <alignment horizontal="center" vertical="center" wrapText="1"/>
      <protection/>
    </xf>
    <xf numFmtId="4" fontId="76" fillId="0" borderId="10" xfId="58" applyNumberFormat="1" applyBorder="1" applyAlignment="1">
      <alignment horizontal="center" vertical="center" wrapText="1"/>
      <protection/>
    </xf>
    <xf numFmtId="4" fontId="76" fillId="0" borderId="80" xfId="58" applyNumberFormat="1" applyBorder="1" applyAlignment="1">
      <alignment horizontal="center" vertical="center" wrapText="1"/>
      <protection/>
    </xf>
    <xf numFmtId="0" fontId="6" fillId="38" borderId="0" xfId="58" applyFont="1" applyFill="1" applyAlignment="1">
      <alignment horizontal="left" vertical="top" wrapText="1"/>
      <protection/>
    </xf>
    <xf numFmtId="0" fontId="76" fillId="0" borderId="16" xfId="58" applyBorder="1" applyAlignment="1">
      <alignment horizontal="left" vertical="center" wrapText="1"/>
      <protection/>
    </xf>
    <xf numFmtId="0" fontId="76" fillId="0" borderId="13" xfId="58" applyBorder="1" applyAlignment="1">
      <alignment horizontal="left" vertical="center" wrapText="1"/>
      <protection/>
    </xf>
    <xf numFmtId="0" fontId="14" fillId="0" borderId="87" xfId="58" applyFont="1" applyBorder="1" applyAlignment="1">
      <alignment horizontal="center" vertical="top" wrapText="1"/>
      <protection/>
    </xf>
    <xf numFmtId="0" fontId="14" fillId="0" borderId="17" xfId="58" applyFont="1" applyBorder="1" applyAlignment="1">
      <alignment horizontal="center" vertical="top" wrapText="1"/>
      <protection/>
    </xf>
    <xf numFmtId="0" fontId="76" fillId="0" borderId="12" xfId="58" applyBorder="1" applyAlignment="1">
      <alignment horizontal="center" vertical="center" wrapText="1"/>
      <protection/>
    </xf>
    <xf numFmtId="0" fontId="76" fillId="0" borderId="16" xfId="58" applyBorder="1" applyAlignment="1">
      <alignment horizontal="center" vertical="center" wrapText="1"/>
      <protection/>
    </xf>
    <xf numFmtId="0" fontId="76" fillId="0" borderId="13" xfId="58" applyBorder="1" applyAlignment="1">
      <alignment horizontal="center" vertical="center" wrapText="1"/>
      <protection/>
    </xf>
    <xf numFmtId="4" fontId="76" fillId="0" borderId="13" xfId="58" applyNumberFormat="1" applyBorder="1" applyAlignment="1">
      <alignment horizontal="center" vertical="center" wrapText="1"/>
      <protection/>
    </xf>
    <xf numFmtId="0" fontId="76" fillId="0" borderId="85" xfId="58" applyBorder="1" applyAlignment="1">
      <alignment horizontal="left" vertical="center" wrapText="1"/>
      <protection/>
    </xf>
    <xf numFmtId="0" fontId="76" fillId="0" borderId="86" xfId="58" applyBorder="1" applyAlignment="1">
      <alignment horizontal="left" vertical="center" wrapText="1"/>
      <protection/>
    </xf>
    <xf numFmtId="0" fontId="76" fillId="0" borderId="87" xfId="58" applyBorder="1" applyAlignment="1">
      <alignment horizontal="center" vertical="top" wrapText="1"/>
      <protection/>
    </xf>
    <xf numFmtId="0" fontId="76" fillId="0" borderId="17" xfId="58" applyBorder="1" applyAlignment="1">
      <alignment horizontal="center" vertical="top" wrapText="1"/>
      <protection/>
    </xf>
    <xf numFmtId="0" fontId="76" fillId="0" borderId="88" xfId="58" applyBorder="1" applyAlignment="1">
      <alignment horizontal="center" vertical="top" wrapText="1"/>
      <protection/>
    </xf>
    <xf numFmtId="0" fontId="14" fillId="0" borderId="16" xfId="58" applyFont="1" applyBorder="1" applyAlignment="1">
      <alignment horizontal="center" vertical="top" wrapText="1"/>
      <protection/>
    </xf>
    <xf numFmtId="0" fontId="76" fillId="0" borderId="16" xfId="58" applyBorder="1" applyAlignment="1">
      <alignment horizontal="center" vertical="top" wrapText="1"/>
      <protection/>
    </xf>
    <xf numFmtId="0" fontId="76" fillId="0" borderId="13" xfId="58" applyBorder="1" applyAlignment="1">
      <alignment horizontal="center" vertical="top" wrapText="1"/>
      <protection/>
    </xf>
    <xf numFmtId="0" fontId="82" fillId="0" borderId="0" xfId="0" applyFont="1" applyBorder="1" applyAlignment="1">
      <alignment horizontal="left"/>
    </xf>
    <xf numFmtId="0" fontId="82" fillId="0" borderId="14" xfId="0" applyFont="1" applyBorder="1" applyAlignment="1">
      <alignment horizontal="left"/>
    </xf>
    <xf numFmtId="0" fontId="82" fillId="0" borderId="0" xfId="0" applyFont="1" applyBorder="1" applyAlignment="1">
      <alignment horizontal="left" vertical="center" wrapText="1"/>
    </xf>
    <xf numFmtId="0" fontId="82" fillId="0" borderId="14" xfId="0" applyFont="1" applyBorder="1" applyAlignment="1">
      <alignment horizontal="left" vertical="center" wrapText="1"/>
    </xf>
    <xf numFmtId="0" fontId="82" fillId="0" borderId="21" xfId="0" applyFont="1" applyBorder="1" applyAlignment="1">
      <alignment horizontal="left" vertical="center" wrapText="1"/>
    </xf>
    <xf numFmtId="0" fontId="82" fillId="0" borderId="15" xfId="0" applyFont="1" applyBorder="1" applyAlignment="1">
      <alignment horizontal="left" vertical="center" wrapText="1"/>
    </xf>
    <xf numFmtId="0" fontId="5" fillId="0" borderId="12" xfId="58" applyFont="1" applyBorder="1" applyAlignment="1">
      <alignment horizontal="center" vertical="top" wrapText="1"/>
      <protection/>
    </xf>
    <xf numFmtId="0" fontId="5" fillId="0" borderId="16" xfId="58" applyFont="1" applyBorder="1" applyAlignment="1">
      <alignment horizontal="center" vertical="top" wrapText="1"/>
      <protection/>
    </xf>
    <xf numFmtId="0" fontId="14" fillId="0" borderId="12" xfId="58" applyFont="1" applyBorder="1" applyAlignment="1">
      <alignment horizontal="center" vertical="top" wrapText="1"/>
      <protection/>
    </xf>
    <xf numFmtId="0" fontId="5" fillId="0" borderId="12" xfId="58" applyFont="1" applyBorder="1" applyAlignment="1">
      <alignment horizontal="center" vertical="top" wrapText="1"/>
      <protection/>
    </xf>
    <xf numFmtId="0" fontId="5" fillId="0" borderId="13" xfId="58" applyFont="1" applyBorder="1" applyAlignment="1">
      <alignment horizontal="center" vertical="top" wrapText="1"/>
      <protection/>
    </xf>
    <xf numFmtId="0" fontId="5" fillId="0" borderId="0" xfId="58" applyFont="1" applyBorder="1" applyAlignment="1">
      <alignment horizontal="center" vertical="top" wrapText="1"/>
      <protection/>
    </xf>
    <xf numFmtId="0" fontId="5" fillId="0" borderId="0" xfId="58" applyFont="1" applyBorder="1" applyAlignment="1">
      <alignment horizontal="center" vertical="top" wrapText="1"/>
      <protection/>
    </xf>
    <xf numFmtId="0" fontId="76" fillId="0" borderId="89" xfId="58" applyBorder="1" applyAlignment="1">
      <alignment horizontal="center" vertical="center" wrapText="1"/>
      <protection/>
    </xf>
    <xf numFmtId="0" fontId="76" fillId="0" borderId="12" xfId="58" applyBorder="1" applyAlignment="1">
      <alignment horizontal="left" vertical="center" wrapText="1"/>
      <protection/>
    </xf>
    <xf numFmtId="0" fontId="76" fillId="0" borderId="90" xfId="58" applyBorder="1" applyAlignment="1">
      <alignment horizontal="left" vertical="center" wrapText="1"/>
      <protection/>
    </xf>
    <xf numFmtId="0" fontId="17" fillId="0" borderId="85" xfId="58" applyFont="1" applyBorder="1" applyAlignment="1">
      <alignment horizontal="left" vertical="top" wrapText="1"/>
      <protection/>
    </xf>
    <xf numFmtId="0" fontId="76" fillId="0" borderId="85" xfId="58" applyBorder="1" applyAlignment="1">
      <alignment horizontal="left" vertical="top" wrapText="1"/>
      <protection/>
    </xf>
    <xf numFmtId="0" fontId="6" fillId="0" borderId="12" xfId="58" applyFont="1" applyBorder="1" applyAlignment="1">
      <alignment horizontal="center" vertical="top" wrapText="1"/>
      <protection/>
    </xf>
    <xf numFmtId="0" fontId="6" fillId="0" borderId="16" xfId="58" applyFont="1" applyBorder="1" applyAlignment="1">
      <alignment horizontal="center" vertical="top" wrapText="1"/>
      <protection/>
    </xf>
    <xf numFmtId="0" fontId="6" fillId="0" borderId="13" xfId="58" applyFont="1" applyBorder="1" applyAlignment="1">
      <alignment horizontal="center" vertical="top" wrapText="1"/>
      <protection/>
    </xf>
    <xf numFmtId="0" fontId="5" fillId="0" borderId="16" xfId="58" applyFont="1" applyBorder="1" applyAlignment="1">
      <alignment horizontal="left" vertical="top" wrapText="1" indent="1"/>
      <protection/>
    </xf>
    <xf numFmtId="0" fontId="76" fillId="0" borderId="91" xfId="58" applyBorder="1" applyAlignment="1">
      <alignment horizontal="left" vertical="center" wrapText="1"/>
      <protection/>
    </xf>
    <xf numFmtId="0" fontId="76" fillId="0" borderId="92" xfId="58" applyBorder="1" applyAlignment="1">
      <alignment horizontal="left" vertical="center" wrapText="1"/>
      <protection/>
    </xf>
    <xf numFmtId="0" fontId="76" fillId="0" borderId="93" xfId="58" applyBorder="1" applyAlignment="1">
      <alignment horizontal="left" vertical="center" wrapText="1"/>
      <protection/>
    </xf>
    <xf numFmtId="0" fontId="76" fillId="0" borderId="94" xfId="58" applyBorder="1" applyAlignment="1">
      <alignment horizontal="left" vertical="center" wrapText="1"/>
      <protection/>
    </xf>
    <xf numFmtId="0" fontId="76" fillId="38" borderId="85" xfId="58" applyFill="1" applyBorder="1" applyAlignment="1">
      <alignment horizontal="left" vertical="top" wrapText="1"/>
      <protection/>
    </xf>
    <xf numFmtId="0" fontId="6" fillId="37" borderId="57" xfId="58" applyFont="1" applyFill="1" applyBorder="1" applyAlignment="1">
      <alignment horizontal="center" vertical="top" wrapText="1"/>
      <protection/>
    </xf>
    <xf numFmtId="0" fontId="6" fillId="37" borderId="95" xfId="58" applyFont="1" applyFill="1" applyBorder="1" applyAlignment="1">
      <alignment horizontal="center" vertical="top" wrapText="1"/>
      <protection/>
    </xf>
    <xf numFmtId="0" fontId="6" fillId="37" borderId="58" xfId="58" applyFont="1" applyFill="1" applyBorder="1" applyAlignment="1">
      <alignment horizontal="center" vertical="top" wrapText="1"/>
      <protection/>
    </xf>
    <xf numFmtId="0" fontId="5" fillId="0" borderId="19" xfId="58" applyFont="1" applyBorder="1" applyAlignment="1">
      <alignment horizontal="center" vertical="center" wrapText="1"/>
      <protection/>
    </xf>
    <xf numFmtId="0" fontId="5" fillId="0" borderId="21" xfId="58" applyFont="1" applyBorder="1" applyAlignment="1">
      <alignment horizontal="center" vertical="center" wrapText="1"/>
      <protection/>
    </xf>
    <xf numFmtId="0" fontId="5" fillId="0" borderId="19" xfId="58" applyFont="1" applyBorder="1" applyAlignment="1">
      <alignment horizontal="center" vertical="top" wrapText="1"/>
      <protection/>
    </xf>
    <xf numFmtId="0" fontId="5" fillId="0" borderId="21" xfId="58" applyFont="1" applyBorder="1" applyAlignment="1">
      <alignment horizontal="center" vertical="top" wrapText="1"/>
      <protection/>
    </xf>
    <xf numFmtId="0" fontId="5" fillId="0" borderId="15" xfId="58" applyFont="1" applyBorder="1" applyAlignment="1">
      <alignment horizontal="center" vertical="top" wrapText="1"/>
      <protection/>
    </xf>
    <xf numFmtId="0" fontId="76" fillId="0" borderId="18" xfId="58" applyBorder="1" applyAlignment="1">
      <alignment horizontal="left" vertical="top" wrapText="1" indent="6"/>
      <protection/>
    </xf>
    <xf numFmtId="0" fontId="76" fillId="0" borderId="0" xfId="58" applyBorder="1" applyAlignment="1">
      <alignment horizontal="left" vertical="top" wrapText="1" indent="6"/>
      <protection/>
    </xf>
    <xf numFmtId="0" fontId="76" fillId="0" borderId="19" xfId="58" applyBorder="1" applyAlignment="1">
      <alignment horizontal="left" vertical="top" wrapText="1" indent="6"/>
      <protection/>
    </xf>
    <xf numFmtId="0" fontId="76" fillId="0" borderId="21" xfId="58" applyBorder="1" applyAlignment="1">
      <alignment horizontal="left" vertical="top" wrapText="1" indent="6"/>
      <protection/>
    </xf>
    <xf numFmtId="0" fontId="6" fillId="0" borderId="12" xfId="58" applyFont="1" applyBorder="1" applyAlignment="1">
      <alignment horizontal="left" vertical="top" wrapText="1" indent="2"/>
      <protection/>
    </xf>
    <xf numFmtId="0" fontId="6" fillId="0" borderId="16" xfId="58" applyFont="1" applyBorder="1" applyAlignment="1">
      <alignment horizontal="left" vertical="top" wrapText="1" indent="2"/>
      <protection/>
    </xf>
    <xf numFmtId="0" fontId="6" fillId="0" borderId="13" xfId="58" applyFont="1" applyBorder="1" applyAlignment="1">
      <alignment horizontal="left" vertical="top" wrapText="1" indent="2"/>
      <protection/>
    </xf>
    <xf numFmtId="0" fontId="76" fillId="0" borderId="87" xfId="58" applyBorder="1" applyAlignment="1">
      <alignment horizontal="left" vertical="top" wrapText="1"/>
      <protection/>
    </xf>
    <xf numFmtId="0" fontId="76" fillId="0" borderId="17" xfId="58" applyBorder="1" applyAlignment="1">
      <alignment horizontal="left" vertical="top" wrapText="1"/>
      <protection/>
    </xf>
    <xf numFmtId="0" fontId="76" fillId="0" borderId="88" xfId="58" applyBorder="1" applyAlignment="1">
      <alignment horizontal="left" vertical="top" wrapText="1"/>
      <protection/>
    </xf>
    <xf numFmtId="0" fontId="76" fillId="0" borderId="12" xfId="58" applyBorder="1" applyAlignment="1">
      <alignment horizontal="left" vertical="top" wrapText="1"/>
      <protection/>
    </xf>
    <xf numFmtId="0" fontId="76" fillId="0" borderId="16" xfId="58" applyBorder="1" applyAlignment="1">
      <alignment horizontal="left" vertical="top" wrapText="1"/>
      <protection/>
    </xf>
    <xf numFmtId="0" fontId="76" fillId="0" borderId="13" xfId="58" applyBorder="1" applyAlignment="1">
      <alignment horizontal="left" vertical="top" wrapText="1"/>
      <protection/>
    </xf>
    <xf numFmtId="0" fontId="5" fillId="0" borderId="12" xfId="58" applyFont="1" applyBorder="1" applyAlignment="1">
      <alignment horizontal="left" vertical="top" wrapText="1"/>
      <protection/>
    </xf>
    <xf numFmtId="0" fontId="5" fillId="0" borderId="16" xfId="58" applyFont="1" applyBorder="1" applyAlignment="1">
      <alignment horizontal="left" vertical="top" wrapText="1"/>
      <protection/>
    </xf>
    <xf numFmtId="0" fontId="5" fillId="0" borderId="13" xfId="58" applyFont="1" applyBorder="1" applyAlignment="1">
      <alignment horizontal="left" vertical="top" wrapText="1"/>
      <protection/>
    </xf>
    <xf numFmtId="0" fontId="6" fillId="38" borderId="0" xfId="58" applyFont="1" applyFill="1" applyAlignment="1">
      <alignment horizontal="left" vertical="top" wrapText="1" indent="1"/>
      <protection/>
    </xf>
    <xf numFmtId="0" fontId="5" fillId="0" borderId="87" xfId="58" applyFont="1" applyBorder="1" applyAlignment="1">
      <alignment horizontal="left" vertical="top" wrapText="1"/>
      <protection/>
    </xf>
    <xf numFmtId="0" fontId="5" fillId="0" borderId="16" xfId="58" applyFont="1" applyBorder="1" applyAlignment="1">
      <alignment horizontal="center" vertical="center" wrapText="1"/>
      <protection/>
    </xf>
    <xf numFmtId="0" fontId="5" fillId="0" borderId="96" xfId="58" applyFont="1" applyBorder="1" applyAlignment="1">
      <alignment horizontal="center" vertical="top" wrapText="1"/>
      <protection/>
    </xf>
    <xf numFmtId="0" fontId="5" fillId="0" borderId="85" xfId="58" applyFont="1" applyBorder="1" applyAlignment="1">
      <alignment horizontal="center" vertical="top" wrapText="1"/>
      <protection/>
    </xf>
    <xf numFmtId="0" fontId="5" fillId="0" borderId="13" xfId="58" applyFont="1" applyBorder="1" applyAlignment="1">
      <alignment horizontal="center" vertical="center" wrapText="1"/>
      <protection/>
    </xf>
    <xf numFmtId="0" fontId="83" fillId="0" borderId="10" xfId="58" applyFont="1" applyBorder="1" applyAlignment="1">
      <alignment horizontal="center" vertical="center" wrapText="1"/>
      <protection/>
    </xf>
    <xf numFmtId="0" fontId="76" fillId="0" borderId="10" xfId="58" applyBorder="1" applyAlignment="1">
      <alignment horizontal="center" vertical="center" wrapText="1"/>
      <protection/>
    </xf>
    <xf numFmtId="3" fontId="76" fillId="0" borderId="10" xfId="58" applyNumberFormat="1" applyBorder="1" applyAlignment="1">
      <alignment horizontal="center" vertical="center" wrapText="1"/>
      <protection/>
    </xf>
    <xf numFmtId="170" fontId="76" fillId="0" borderId="10" xfId="58" applyNumberFormat="1" applyBorder="1" applyAlignment="1">
      <alignment horizontal="center" vertical="center" wrapText="1"/>
      <protection/>
    </xf>
    <xf numFmtId="4" fontId="76" fillId="0" borderId="89" xfId="58" applyNumberFormat="1" applyBorder="1" applyAlignment="1">
      <alignment horizontal="center" vertical="center" wrapText="1"/>
      <protection/>
    </xf>
    <xf numFmtId="0" fontId="76" fillId="0" borderId="97" xfId="58" applyBorder="1" applyAlignment="1">
      <alignment horizontal="center" vertical="top" wrapText="1"/>
      <protection/>
    </xf>
    <xf numFmtId="0" fontId="83" fillId="0" borderId="12" xfId="58" applyFont="1" applyBorder="1" applyAlignment="1">
      <alignment horizontal="left" vertical="center" wrapText="1"/>
      <protection/>
    </xf>
    <xf numFmtId="0" fontId="83" fillId="0" borderId="16" xfId="58" applyFont="1" applyBorder="1" applyAlignment="1">
      <alignment horizontal="left" vertical="center" wrapText="1"/>
      <protection/>
    </xf>
    <xf numFmtId="1" fontId="76" fillId="0" borderId="12" xfId="58" applyNumberFormat="1" applyBorder="1" applyAlignment="1">
      <alignment horizontal="center" vertical="center" wrapText="1"/>
      <protection/>
    </xf>
    <xf numFmtId="1" fontId="76" fillId="0" borderId="16" xfId="58" applyNumberFormat="1" applyBorder="1" applyAlignment="1">
      <alignment horizontal="center" vertical="center" wrapText="1"/>
      <protection/>
    </xf>
    <xf numFmtId="1" fontId="76" fillId="0" borderId="13" xfId="58" applyNumberFormat="1" applyBorder="1" applyAlignment="1">
      <alignment horizontal="center" vertical="center" wrapText="1"/>
      <protection/>
    </xf>
    <xf numFmtId="0" fontId="76" fillId="0" borderId="90" xfId="58" applyBorder="1" applyAlignment="1">
      <alignment horizontal="center" vertical="center" wrapText="1"/>
      <protection/>
    </xf>
    <xf numFmtId="1" fontId="76" fillId="0" borderId="89" xfId="58" applyNumberFormat="1" applyBorder="1" applyAlignment="1">
      <alignment horizontal="center" vertical="center" wrapText="1"/>
      <protection/>
    </xf>
    <xf numFmtId="3" fontId="76" fillId="0" borderId="12" xfId="58" applyNumberFormat="1" applyBorder="1" applyAlignment="1">
      <alignment horizontal="center" vertical="center" wrapText="1"/>
      <protection/>
    </xf>
    <xf numFmtId="3" fontId="76" fillId="0" borderId="16" xfId="58" applyNumberFormat="1" applyBorder="1" applyAlignment="1">
      <alignment horizontal="center" vertical="center" wrapText="1"/>
      <protection/>
    </xf>
    <xf numFmtId="3" fontId="76" fillId="0" borderId="13" xfId="58" applyNumberFormat="1" applyBorder="1" applyAlignment="1">
      <alignment horizontal="center" vertical="center" wrapText="1"/>
      <protection/>
    </xf>
    <xf numFmtId="0" fontId="6" fillId="39" borderId="87" xfId="58" applyFont="1" applyFill="1" applyBorder="1" applyAlignment="1">
      <alignment horizontal="left" vertical="top" wrapText="1" indent="7"/>
      <protection/>
    </xf>
    <xf numFmtId="0" fontId="6" fillId="39" borderId="17" xfId="58" applyFont="1" applyFill="1" applyBorder="1" applyAlignment="1">
      <alignment horizontal="left" vertical="top" wrapText="1" indent="7"/>
      <protection/>
    </xf>
    <xf numFmtId="0" fontId="6" fillId="39" borderId="88" xfId="58" applyFont="1" applyFill="1" applyBorder="1" applyAlignment="1">
      <alignment horizontal="left" vertical="top" wrapText="1" indent="7"/>
      <protection/>
    </xf>
    <xf numFmtId="168" fontId="81" fillId="0" borderId="87" xfId="58" applyNumberFormat="1" applyFont="1" applyBorder="1" applyAlignment="1">
      <alignment horizontal="center" vertical="top" shrinkToFit="1"/>
      <protection/>
    </xf>
    <xf numFmtId="168" fontId="81" fillId="0" borderId="17" xfId="58" applyNumberFormat="1" applyFont="1" applyBorder="1" applyAlignment="1">
      <alignment horizontal="center" vertical="top" shrinkToFit="1"/>
      <protection/>
    </xf>
    <xf numFmtId="168" fontId="81" fillId="0" borderId="88" xfId="58" applyNumberFormat="1" applyFont="1" applyBorder="1" applyAlignment="1">
      <alignment horizontal="center" vertical="top" shrinkToFit="1"/>
      <protection/>
    </xf>
    <xf numFmtId="168" fontId="81" fillId="0" borderId="12" xfId="58" applyNumberFormat="1" applyFont="1" applyBorder="1" applyAlignment="1">
      <alignment horizontal="center" vertical="top" shrinkToFit="1"/>
      <protection/>
    </xf>
    <xf numFmtId="168" fontId="81" fillId="0" borderId="16" xfId="58" applyNumberFormat="1" applyFont="1" applyBorder="1" applyAlignment="1">
      <alignment horizontal="center" vertical="top" shrinkToFit="1"/>
      <protection/>
    </xf>
    <xf numFmtId="168" fontId="81" fillId="0" borderId="13" xfId="58" applyNumberFormat="1" applyFont="1" applyBorder="1" applyAlignment="1">
      <alignment horizontal="center" vertical="top" shrinkToFit="1"/>
      <protection/>
    </xf>
    <xf numFmtId="0" fontId="5" fillId="0" borderId="89" xfId="58" applyFont="1" applyBorder="1" applyAlignment="1">
      <alignment horizontal="center" vertical="top" wrapText="1"/>
      <protection/>
    </xf>
    <xf numFmtId="0" fontId="5" fillId="0" borderId="90" xfId="58" applyFont="1" applyBorder="1" applyAlignment="1">
      <alignment horizontal="center" vertical="top" wrapText="1"/>
      <protection/>
    </xf>
    <xf numFmtId="168" fontId="81" fillId="0" borderId="98" xfId="58" applyNumberFormat="1" applyFont="1" applyBorder="1" applyAlignment="1">
      <alignment horizontal="center" vertical="top" shrinkToFit="1"/>
      <protection/>
    </xf>
    <xf numFmtId="168" fontId="81" fillId="0" borderId="99" xfId="58" applyNumberFormat="1" applyFont="1" applyBorder="1" applyAlignment="1">
      <alignment horizontal="center" vertical="top" shrinkToFit="1"/>
      <protection/>
    </xf>
    <xf numFmtId="168" fontId="81" fillId="0" borderId="100" xfId="58" applyNumberFormat="1" applyFont="1" applyBorder="1" applyAlignment="1">
      <alignment horizontal="center" vertical="top" shrinkToFit="1"/>
      <protection/>
    </xf>
    <xf numFmtId="0" fontId="5" fillId="0" borderId="16" xfId="58" applyFont="1" applyBorder="1" applyAlignment="1">
      <alignment horizontal="center" vertical="top" wrapText="1"/>
      <protection/>
    </xf>
    <xf numFmtId="0" fontId="5" fillId="0" borderId="13" xfId="58" applyFont="1" applyBorder="1" applyAlignment="1">
      <alignment horizontal="center" vertical="top" wrapText="1"/>
      <protection/>
    </xf>
    <xf numFmtId="0" fontId="5" fillId="0" borderId="20" xfId="58" applyFont="1" applyBorder="1" applyAlignment="1">
      <alignment horizontal="center" vertical="top" wrapText="1"/>
      <protection/>
    </xf>
    <xf numFmtId="0" fontId="5" fillId="0" borderId="101" xfId="58" applyFont="1" applyBorder="1" applyAlignment="1">
      <alignment horizontal="center" vertical="top" wrapText="1"/>
      <protection/>
    </xf>
    <xf numFmtId="0" fontId="5" fillId="0" borderId="20" xfId="58" applyFont="1" applyBorder="1" applyAlignment="1">
      <alignment horizontal="left" vertical="top" wrapText="1" indent="1"/>
      <protection/>
    </xf>
    <xf numFmtId="0" fontId="5" fillId="0" borderId="101" xfId="58" applyFont="1" applyBorder="1" applyAlignment="1">
      <alignment horizontal="left" vertical="top" wrapText="1" indent="1"/>
      <protection/>
    </xf>
    <xf numFmtId="0" fontId="5" fillId="0" borderId="20" xfId="58" applyFont="1" applyBorder="1" applyAlignment="1">
      <alignment horizontal="center" vertical="top" wrapText="1"/>
      <protection/>
    </xf>
    <xf numFmtId="0" fontId="5" fillId="0" borderId="0" xfId="58" applyFont="1" applyAlignment="1">
      <alignment horizontal="center" vertical="top" wrapText="1"/>
      <protection/>
    </xf>
    <xf numFmtId="0" fontId="5" fillId="0" borderId="20" xfId="58" applyFont="1" applyBorder="1" applyAlignment="1">
      <alignment horizontal="left" vertical="top" wrapText="1" indent="2"/>
      <protection/>
    </xf>
    <xf numFmtId="0" fontId="5" fillId="0" borderId="0" xfId="58" applyFont="1" applyAlignment="1">
      <alignment horizontal="left" vertical="top" wrapText="1" indent="2"/>
      <protection/>
    </xf>
    <xf numFmtId="0" fontId="5" fillId="0" borderId="101" xfId="58" applyFont="1" applyBorder="1" applyAlignment="1">
      <alignment horizontal="left" vertical="top" wrapText="1" indent="2"/>
      <protection/>
    </xf>
    <xf numFmtId="0" fontId="6" fillId="39" borderId="96" xfId="58" applyFont="1" applyFill="1" applyBorder="1" applyAlignment="1">
      <alignment horizontal="left" vertical="top" wrapText="1" indent="7"/>
      <protection/>
    </xf>
    <xf numFmtId="0" fontId="6" fillId="39" borderId="85" xfId="58" applyFont="1" applyFill="1" applyBorder="1" applyAlignment="1">
      <alignment horizontal="left" vertical="top" wrapText="1" indent="7"/>
      <protection/>
    </xf>
    <xf numFmtId="0" fontId="6" fillId="39" borderId="86" xfId="58" applyFont="1" applyFill="1" applyBorder="1" applyAlignment="1">
      <alignment horizontal="left" vertical="top" wrapText="1" indent="7"/>
      <protection/>
    </xf>
    <xf numFmtId="168" fontId="81" fillId="0" borderId="102" xfId="58" applyNumberFormat="1" applyFont="1" applyBorder="1" applyAlignment="1">
      <alignment horizontal="center" vertical="top" wrapText="1" shrinkToFit="1"/>
      <protection/>
    </xf>
    <xf numFmtId="168" fontId="81" fillId="0" borderId="103" xfId="58" applyNumberFormat="1" applyFont="1" applyBorder="1" applyAlignment="1">
      <alignment horizontal="center" vertical="top" shrinkToFit="1"/>
      <protection/>
    </xf>
    <xf numFmtId="168" fontId="81" fillId="0" borderId="104" xfId="58" applyNumberFormat="1" applyFont="1" applyBorder="1" applyAlignment="1">
      <alignment horizontal="center" vertical="top" shrinkToFit="1"/>
      <protection/>
    </xf>
    <xf numFmtId="168" fontId="81" fillId="0" borderId="105" xfId="58" applyNumberFormat="1" applyFont="1" applyBorder="1" applyAlignment="1">
      <alignment horizontal="center" vertical="top" wrapText="1" shrinkToFit="1"/>
      <protection/>
    </xf>
    <xf numFmtId="168" fontId="81" fillId="0" borderId="106" xfId="58" applyNumberFormat="1" applyFont="1" applyBorder="1" applyAlignment="1">
      <alignment horizontal="center" vertical="top" shrinkToFit="1"/>
      <protection/>
    </xf>
    <xf numFmtId="0" fontId="8" fillId="0" borderId="12" xfId="58" applyFont="1" applyBorder="1" applyAlignment="1">
      <alignment horizontal="left" vertical="top" wrapText="1" indent="2"/>
      <protection/>
    </xf>
    <xf numFmtId="0" fontId="8" fillId="0" borderId="13" xfId="58" applyFont="1" applyBorder="1" applyAlignment="1">
      <alignment horizontal="left" vertical="top" wrapText="1" indent="2"/>
      <protection/>
    </xf>
    <xf numFmtId="168" fontId="81" fillId="0" borderId="96" xfId="58" applyNumberFormat="1" applyFont="1" applyBorder="1" applyAlignment="1">
      <alignment horizontal="center" vertical="top" shrinkToFit="1"/>
      <protection/>
    </xf>
    <xf numFmtId="168" fontId="81" fillId="0" borderId="86" xfId="58" applyNumberFormat="1" applyFont="1" applyBorder="1" applyAlignment="1">
      <alignment horizontal="center" vertical="top" shrinkToFit="1"/>
      <protection/>
    </xf>
    <xf numFmtId="0" fontId="5" fillId="0" borderId="20" xfId="58" applyFont="1" applyBorder="1" applyAlignment="1">
      <alignment horizontal="right" vertical="top" wrapText="1" indent="1"/>
      <protection/>
    </xf>
    <xf numFmtId="0" fontId="5" fillId="0" borderId="0" xfId="58" applyFont="1" applyAlignment="1">
      <alignment horizontal="right" vertical="top" wrapText="1" indent="1"/>
      <protection/>
    </xf>
    <xf numFmtId="0" fontId="5" fillId="0" borderId="101" xfId="58" applyFont="1" applyBorder="1" applyAlignment="1">
      <alignment horizontal="right" vertical="top" wrapText="1" indent="1"/>
      <protection/>
    </xf>
    <xf numFmtId="168" fontId="81" fillId="0" borderId="20" xfId="58" applyNumberFormat="1" applyFont="1" applyBorder="1" applyAlignment="1">
      <alignment horizontal="center" vertical="top" shrinkToFit="1"/>
      <protection/>
    </xf>
    <xf numFmtId="168" fontId="81" fillId="0" borderId="101" xfId="58" applyNumberFormat="1" applyFont="1" applyBorder="1" applyAlignment="1">
      <alignment horizontal="center" vertical="top" shrinkToFit="1"/>
      <protection/>
    </xf>
    <xf numFmtId="168" fontId="81" fillId="0" borderId="0" xfId="58" applyNumberFormat="1" applyFont="1" applyAlignment="1">
      <alignment horizontal="center" vertical="top" shrinkToFit="1"/>
      <protection/>
    </xf>
    <xf numFmtId="0" fontId="10" fillId="0" borderId="0" xfId="58" applyFont="1" applyBorder="1" applyAlignment="1">
      <alignment horizontal="left" vertical="top" wrapText="1"/>
      <protection/>
    </xf>
    <xf numFmtId="0" fontId="97" fillId="0" borderId="0" xfId="58" applyFont="1" applyBorder="1" applyAlignment="1">
      <alignment horizontal="left" vertical="top" wrapText="1"/>
      <protection/>
    </xf>
    <xf numFmtId="0" fontId="97" fillId="0" borderId="101" xfId="58" applyFont="1" applyBorder="1" applyAlignment="1">
      <alignment horizontal="left" vertical="top" wrapText="1"/>
      <protection/>
    </xf>
    <xf numFmtId="0" fontId="12" fillId="0" borderId="0" xfId="58" applyFont="1" applyBorder="1" applyAlignment="1">
      <alignment horizontal="center" vertical="top" wrapText="1"/>
      <protection/>
    </xf>
    <xf numFmtId="0" fontId="12" fillId="0" borderId="21" xfId="58" applyFont="1" applyBorder="1" applyAlignment="1">
      <alignment horizontal="center" vertical="top" wrapText="1"/>
      <protection/>
    </xf>
    <xf numFmtId="168" fontId="81" fillId="0" borderId="85" xfId="58" applyNumberFormat="1" applyFont="1" applyBorder="1" applyAlignment="1">
      <alignment horizontal="center" vertical="top" shrinkToFit="1"/>
      <protection/>
    </xf>
    <xf numFmtId="0" fontId="76" fillId="0" borderId="102" xfId="58" applyBorder="1" applyAlignment="1">
      <alignment horizontal="left" vertical="top" wrapText="1"/>
      <protection/>
    </xf>
    <xf numFmtId="0" fontId="76" fillId="0" borderId="103" xfId="58" applyBorder="1" applyAlignment="1">
      <alignment horizontal="left" vertical="top" wrapText="1"/>
      <protection/>
    </xf>
    <xf numFmtId="0" fontId="76" fillId="0" borderId="106" xfId="58" applyBorder="1" applyAlignment="1">
      <alignment horizontal="left" vertical="top" wrapText="1"/>
      <protection/>
    </xf>
    <xf numFmtId="0" fontId="6" fillId="39" borderId="87" xfId="58" applyFont="1" applyFill="1" applyBorder="1" applyAlignment="1">
      <alignment horizontal="center" vertical="top" wrapText="1"/>
      <protection/>
    </xf>
    <xf numFmtId="0" fontId="6" fillId="39" borderId="17" xfId="58" applyFont="1" applyFill="1" applyBorder="1" applyAlignment="1">
      <alignment horizontal="center" vertical="top" wrapText="1"/>
      <protection/>
    </xf>
    <xf numFmtId="0" fontId="6" fillId="39" borderId="88" xfId="58" applyFont="1" applyFill="1" applyBorder="1" applyAlignment="1">
      <alignment horizontal="center" vertical="top" wrapText="1"/>
      <protection/>
    </xf>
    <xf numFmtId="0" fontId="24" fillId="0" borderId="0" xfId="58" applyFont="1" applyBorder="1" applyAlignment="1">
      <alignment horizontal="left" vertical="top" wrapText="1"/>
      <protection/>
    </xf>
    <xf numFmtId="0" fontId="89" fillId="0" borderId="0" xfId="58" applyFont="1" applyBorder="1" applyAlignment="1">
      <alignment horizontal="left" vertical="top" wrapText="1"/>
      <protection/>
    </xf>
    <xf numFmtId="0" fontId="76" fillId="0" borderId="104" xfId="58" applyBorder="1" applyAlignment="1">
      <alignment horizontal="left" vertical="top" wrapText="1"/>
      <protection/>
    </xf>
    <xf numFmtId="0" fontId="5" fillId="0" borderId="105" xfId="58" applyFont="1" applyBorder="1" applyAlignment="1">
      <alignment horizontal="left" vertical="top" wrapText="1"/>
      <protection/>
    </xf>
    <xf numFmtId="0" fontId="5" fillId="0" borderId="103" xfId="58" applyFont="1" applyBorder="1" applyAlignment="1">
      <alignment horizontal="left" vertical="top" wrapText="1"/>
      <protection/>
    </xf>
    <xf numFmtId="0" fontId="5" fillId="0" borderId="104" xfId="58" applyFont="1" applyBorder="1" applyAlignment="1">
      <alignment horizontal="left" vertical="top" wrapText="1"/>
      <protection/>
    </xf>
    <xf numFmtId="0" fontId="5" fillId="0" borderId="106" xfId="58" applyFont="1" applyBorder="1" applyAlignment="1">
      <alignment horizontal="left" vertical="top" wrapText="1"/>
      <protection/>
    </xf>
    <xf numFmtId="14" fontId="5" fillId="0" borderId="18" xfId="58" applyNumberFormat="1" applyFont="1" applyBorder="1" applyAlignment="1">
      <alignment horizontal="left" vertical="top" wrapText="1"/>
      <protection/>
    </xf>
    <xf numFmtId="0" fontId="5" fillId="0" borderId="0" xfId="58" applyFont="1" applyBorder="1" applyAlignment="1">
      <alignment horizontal="left" vertical="top" wrapText="1"/>
      <protection/>
    </xf>
    <xf numFmtId="0" fontId="5" fillId="0" borderId="101" xfId="58" applyFont="1" applyBorder="1" applyAlignment="1">
      <alignment horizontal="left" vertical="top" wrapText="1"/>
      <protection/>
    </xf>
    <xf numFmtId="0" fontId="76" fillId="0" borderId="20" xfId="58" applyBorder="1" applyAlignment="1">
      <alignment horizontal="center" vertical="center" wrapText="1"/>
      <protection/>
    </xf>
    <xf numFmtId="0" fontId="76" fillId="0" borderId="0" xfId="58" applyBorder="1" applyAlignment="1">
      <alignment horizontal="center" vertical="center" wrapText="1"/>
      <protection/>
    </xf>
    <xf numFmtId="0" fontId="76" fillId="0" borderId="101" xfId="58" applyBorder="1" applyAlignment="1">
      <alignment horizontal="center" vertical="center" wrapText="1"/>
      <protection/>
    </xf>
    <xf numFmtId="0" fontId="82" fillId="0" borderId="18" xfId="0" applyFont="1" applyBorder="1" applyAlignment="1">
      <alignment horizontal="left" vertical="center" wrapText="1"/>
    </xf>
    <xf numFmtId="0" fontId="76" fillId="0" borderId="14" xfId="58" applyBorder="1" applyAlignment="1">
      <alignment horizontal="center" vertical="center" wrapText="1"/>
      <protection/>
    </xf>
    <xf numFmtId="0" fontId="6" fillId="38" borderId="102" xfId="58" applyFont="1" applyFill="1" applyBorder="1" applyAlignment="1">
      <alignment horizontal="left" vertical="top" wrapText="1" indent="1"/>
      <protection/>
    </xf>
    <xf numFmtId="0" fontId="6" fillId="38" borderId="103" xfId="58" applyFont="1" applyFill="1" applyBorder="1" applyAlignment="1">
      <alignment horizontal="left" vertical="top" wrapText="1" indent="1"/>
      <protection/>
    </xf>
    <xf numFmtId="0" fontId="6" fillId="38" borderId="106" xfId="58" applyFont="1" applyFill="1" applyBorder="1" applyAlignment="1">
      <alignment horizontal="left" vertical="top" wrapText="1" indent="1"/>
      <protection/>
    </xf>
    <xf numFmtId="0" fontId="76" fillId="0" borderId="20" xfId="58" applyBorder="1" applyAlignment="1">
      <alignment horizontal="left" wrapText="1"/>
      <protection/>
    </xf>
    <xf numFmtId="0" fontId="76" fillId="0" borderId="0" xfId="58" applyBorder="1" applyAlignment="1">
      <alignment horizontal="left" wrapText="1"/>
      <protection/>
    </xf>
    <xf numFmtId="0" fontId="76" fillId="0" borderId="101" xfId="58" applyBorder="1" applyAlignment="1">
      <alignment horizontal="left" wrapText="1"/>
      <protection/>
    </xf>
    <xf numFmtId="0" fontId="76" fillId="0" borderId="14" xfId="58" applyBorder="1" applyAlignment="1">
      <alignment horizontal="left" wrapText="1"/>
      <protection/>
    </xf>
    <xf numFmtId="0" fontId="5" fillId="0" borderId="102" xfId="58" applyFont="1" applyBorder="1" applyAlignment="1">
      <alignment horizontal="left" vertical="top" wrapText="1"/>
      <protection/>
    </xf>
    <xf numFmtId="0" fontId="5" fillId="0" borderId="102" xfId="58" applyFont="1" applyBorder="1" applyAlignment="1">
      <alignment horizontal="left" vertical="top" wrapText="1"/>
      <protection/>
    </xf>
    <xf numFmtId="0" fontId="89" fillId="0" borderId="12" xfId="58" applyFont="1" applyBorder="1" applyAlignment="1">
      <alignment horizontal="left" vertical="center" wrapText="1"/>
      <protection/>
    </xf>
    <xf numFmtId="0" fontId="89" fillId="0" borderId="16" xfId="58" applyFont="1" applyBorder="1" applyAlignment="1">
      <alignment horizontal="left" vertical="center" wrapText="1"/>
      <protection/>
    </xf>
    <xf numFmtId="0" fontId="89" fillId="0" borderId="13" xfId="58" applyFont="1" applyBorder="1" applyAlignment="1">
      <alignment horizontal="left" vertical="center" wrapText="1"/>
      <protection/>
    </xf>
    <xf numFmtId="0" fontId="89" fillId="0" borderId="12" xfId="58" applyFont="1" applyBorder="1" applyAlignment="1">
      <alignment horizontal="center" vertical="center" wrapText="1"/>
      <protection/>
    </xf>
    <xf numFmtId="0" fontId="89" fillId="0" borderId="16" xfId="58" applyFont="1" applyBorder="1" applyAlignment="1">
      <alignment horizontal="center" vertical="center" wrapText="1"/>
      <protection/>
    </xf>
    <xf numFmtId="3" fontId="89" fillId="0" borderId="10" xfId="58" applyNumberFormat="1" applyFont="1" applyBorder="1" applyAlignment="1">
      <alignment horizontal="center" vertical="center" wrapText="1"/>
      <protection/>
    </xf>
    <xf numFmtId="4" fontId="89" fillId="0" borderId="16" xfId="58" applyNumberFormat="1" applyFont="1" applyBorder="1" applyAlignment="1">
      <alignment horizontal="center" vertical="center" wrapText="1"/>
      <protection/>
    </xf>
    <xf numFmtId="4" fontId="89" fillId="0" borderId="13" xfId="58" applyNumberFormat="1" applyFont="1" applyBorder="1" applyAlignment="1">
      <alignment horizontal="center" vertical="center" wrapText="1"/>
      <protection/>
    </xf>
    <xf numFmtId="0" fontId="12" fillId="0" borderId="20" xfId="58" applyFont="1" applyBorder="1" applyAlignment="1">
      <alignment horizontal="center" vertical="top" wrapText="1"/>
      <protection/>
    </xf>
    <xf numFmtId="0" fontId="12" fillId="0" borderId="0" xfId="58" applyFont="1" applyAlignment="1">
      <alignment horizontal="center" vertical="top" wrapText="1"/>
      <protection/>
    </xf>
    <xf numFmtId="0" fontId="12" fillId="0" borderId="20" xfId="58" applyFont="1" applyBorder="1" applyAlignment="1">
      <alignment horizontal="center" vertical="top" wrapText="1"/>
      <protection/>
    </xf>
    <xf numFmtId="0" fontId="12" fillId="0" borderId="87" xfId="58" applyFont="1" applyBorder="1" applyAlignment="1">
      <alignment horizontal="center" vertical="top" wrapText="1"/>
      <protection/>
    </xf>
    <xf numFmtId="0" fontId="12" fillId="0" borderId="17" xfId="58" applyFont="1" applyBorder="1" applyAlignment="1">
      <alignment horizontal="center" vertical="top" wrapText="1"/>
      <protection/>
    </xf>
    <xf numFmtId="0" fontId="76" fillId="0" borderId="0" xfId="58" applyAlignment="1">
      <alignment horizontal="left" wrapText="1"/>
      <protection/>
    </xf>
    <xf numFmtId="0" fontId="10" fillId="0" borderId="16" xfId="58" applyFont="1" applyBorder="1" applyAlignment="1">
      <alignment horizontal="left" vertical="top" wrapText="1"/>
      <protection/>
    </xf>
    <xf numFmtId="0" fontId="76" fillId="0" borderId="0" xfId="58" applyAlignment="1">
      <alignment horizontal="left" vertical="top" wrapText="1" indent="6"/>
      <protection/>
    </xf>
    <xf numFmtId="0" fontId="5" fillId="0" borderId="19" xfId="58" applyFont="1" applyBorder="1" applyAlignment="1">
      <alignment horizontal="center" vertical="top" wrapText="1"/>
      <protection/>
    </xf>
    <xf numFmtId="0" fontId="5" fillId="0" borderId="21" xfId="58" applyFont="1" applyBorder="1" applyAlignment="1">
      <alignment horizontal="center" vertical="top" wrapText="1"/>
      <protection/>
    </xf>
    <xf numFmtId="0" fontId="5" fillId="0" borderId="17" xfId="58" applyFont="1" applyBorder="1" applyAlignment="1">
      <alignment horizontal="left" vertical="top" wrapText="1"/>
      <protection/>
    </xf>
    <xf numFmtId="0" fontId="13" fillId="0" borderId="96" xfId="58" applyFont="1" applyBorder="1" applyAlignment="1">
      <alignment horizontal="left" vertical="top" wrapText="1"/>
      <protection/>
    </xf>
    <xf numFmtId="0" fontId="76" fillId="0" borderId="86" xfId="58" applyBorder="1" applyAlignment="1">
      <alignment horizontal="left" vertical="top" wrapText="1"/>
      <protection/>
    </xf>
    <xf numFmtId="0" fontId="5" fillId="0" borderId="96" xfId="58" applyFont="1" applyBorder="1" applyAlignment="1">
      <alignment horizontal="left" vertical="top" wrapText="1"/>
      <protection/>
    </xf>
    <xf numFmtId="0" fontId="5" fillId="0" borderId="85" xfId="58" applyFont="1" applyBorder="1" applyAlignment="1">
      <alignment horizontal="left" vertical="top" wrapText="1"/>
      <protection/>
    </xf>
    <xf numFmtId="0" fontId="5" fillId="0" borderId="86" xfId="58" applyFont="1" applyBorder="1" applyAlignment="1">
      <alignment horizontal="left" vertical="top" wrapText="1"/>
      <protection/>
    </xf>
    <xf numFmtId="0" fontId="5" fillId="0" borderId="20" xfId="58" applyFont="1" applyBorder="1" applyAlignment="1">
      <alignment horizontal="left" vertical="top" wrapText="1"/>
      <protection/>
    </xf>
    <xf numFmtId="0" fontId="5" fillId="0" borderId="0" xfId="58" applyFont="1" applyAlignment="1">
      <alignment horizontal="left" vertical="top" wrapText="1"/>
      <protection/>
    </xf>
    <xf numFmtId="0" fontId="76" fillId="0" borderId="0" xfId="58" applyAlignment="1">
      <alignment horizontal="center" vertical="center" wrapText="1"/>
      <protection/>
    </xf>
    <xf numFmtId="0" fontId="6" fillId="39" borderId="12" xfId="58" applyFont="1" applyFill="1" applyBorder="1" applyAlignment="1">
      <alignment horizontal="left" vertical="top" wrapText="1" indent="7"/>
      <protection/>
    </xf>
    <xf numFmtId="0" fontId="6" fillId="39" borderId="16" xfId="58" applyFont="1" applyFill="1" applyBorder="1" applyAlignment="1">
      <alignment horizontal="left" vertical="top" wrapText="1" indent="7"/>
      <protection/>
    </xf>
    <xf numFmtId="0" fontId="6" fillId="39" borderId="13" xfId="58" applyFont="1" applyFill="1" applyBorder="1" applyAlignment="1">
      <alignment horizontal="left" vertical="top" wrapText="1" indent="7"/>
      <protection/>
    </xf>
    <xf numFmtId="0" fontId="76" fillId="0" borderId="87" xfId="58" applyBorder="1" applyAlignment="1">
      <alignment horizontal="left" wrapText="1"/>
      <protection/>
    </xf>
    <xf numFmtId="0" fontId="76" fillId="0" borderId="17" xfId="58" applyBorder="1" applyAlignment="1">
      <alignment horizontal="left" wrapText="1"/>
      <protection/>
    </xf>
    <xf numFmtId="0" fontId="76" fillId="0" borderId="88" xfId="58" applyBorder="1" applyAlignment="1">
      <alignment horizontal="left" wrapText="1"/>
      <protection/>
    </xf>
    <xf numFmtId="0" fontId="7" fillId="0" borderId="87" xfId="58" applyFont="1" applyBorder="1" applyAlignment="1">
      <alignment horizontal="center" vertical="top" wrapText="1"/>
      <protection/>
    </xf>
    <xf numFmtId="0" fontId="7" fillId="0" borderId="88" xfId="58" applyFont="1" applyBorder="1" applyAlignment="1">
      <alignment horizontal="center" vertical="top" wrapText="1"/>
      <protection/>
    </xf>
    <xf numFmtId="0" fontId="7" fillId="0" borderId="20" xfId="58" applyFont="1" applyBorder="1" applyAlignment="1">
      <alignment horizontal="center" vertical="top" wrapText="1"/>
      <protection/>
    </xf>
    <xf numFmtId="0" fontId="7" fillId="0" borderId="0" xfId="58" applyFont="1" applyAlignment="1">
      <alignment horizontal="center" vertical="top" wrapText="1"/>
      <protection/>
    </xf>
    <xf numFmtId="0" fontId="7" fillId="0" borderId="101" xfId="58" applyFont="1" applyBorder="1" applyAlignment="1">
      <alignment horizontal="center" vertical="top" wrapText="1"/>
      <protection/>
    </xf>
    <xf numFmtId="0" fontId="5" fillId="0" borderId="87" xfId="58" applyFont="1" applyBorder="1" applyAlignment="1">
      <alignment horizontal="center" vertical="top" wrapText="1"/>
      <protection/>
    </xf>
    <xf numFmtId="0" fontId="5" fillId="0" borderId="17" xfId="58" applyFont="1" applyBorder="1" applyAlignment="1">
      <alignment horizontal="center" vertical="top" wrapText="1"/>
      <protection/>
    </xf>
    <xf numFmtId="0" fontId="5" fillId="0" borderId="88" xfId="58" applyFont="1" applyBorder="1" applyAlignment="1">
      <alignment horizontal="center" vertical="top" wrapText="1"/>
      <protection/>
    </xf>
    <xf numFmtId="0" fontId="5" fillId="0" borderId="20" xfId="58" applyFont="1" applyBorder="1" applyAlignment="1">
      <alignment horizontal="left" vertical="top" wrapText="1" indent="4"/>
      <protection/>
    </xf>
    <xf numFmtId="0" fontId="5" fillId="0" borderId="0" xfId="58" applyFont="1" applyAlignment="1">
      <alignment horizontal="left" vertical="top" wrapText="1" indent="4"/>
      <protection/>
    </xf>
    <xf numFmtId="0" fontId="5" fillId="0" borderId="101" xfId="58" applyFont="1" applyBorder="1" applyAlignment="1">
      <alignment horizontal="left" vertical="top" wrapText="1" indent="4"/>
      <protection/>
    </xf>
    <xf numFmtId="0" fontId="14" fillId="0" borderId="20" xfId="58" applyFont="1" applyBorder="1" applyAlignment="1">
      <alignment horizontal="center" vertical="top" wrapText="1"/>
      <protection/>
    </xf>
    <xf numFmtId="0" fontId="14" fillId="0" borderId="0" xfId="58" applyFont="1" applyBorder="1" applyAlignment="1">
      <alignment horizontal="center" vertical="top" wrapText="1"/>
      <protection/>
    </xf>
    <xf numFmtId="0" fontId="14" fillId="0" borderId="101" xfId="58" applyFont="1" applyBorder="1" applyAlignment="1">
      <alignment horizontal="center" vertical="top" wrapText="1"/>
      <protection/>
    </xf>
    <xf numFmtId="0" fontId="6" fillId="37" borderId="12" xfId="58" applyFont="1" applyFill="1" applyBorder="1" applyAlignment="1">
      <alignment horizontal="left" vertical="top" wrapText="1" indent="9"/>
      <protection/>
    </xf>
    <xf numFmtId="0" fontId="6" fillId="37" borderId="16" xfId="58" applyFont="1" applyFill="1" applyBorder="1" applyAlignment="1">
      <alignment horizontal="left" vertical="top" wrapText="1" indent="9"/>
      <protection/>
    </xf>
    <xf numFmtId="0" fontId="6" fillId="37" borderId="13" xfId="58" applyFont="1" applyFill="1" applyBorder="1" applyAlignment="1">
      <alignment horizontal="left" vertical="top" wrapText="1" indent="9"/>
      <protection/>
    </xf>
    <xf numFmtId="0" fontId="76" fillId="0" borderId="0" xfId="58" applyBorder="1" applyAlignment="1">
      <alignment horizontal="left" vertical="top" wrapText="1"/>
      <protection/>
    </xf>
    <xf numFmtId="0" fontId="76" fillId="0" borderId="0" xfId="58" applyAlignment="1">
      <alignment horizontal="left" vertical="top" wrapText="1"/>
      <protection/>
    </xf>
    <xf numFmtId="0" fontId="76" fillId="38" borderId="0" xfId="58" applyFill="1" applyAlignment="1">
      <alignment horizontal="left" vertical="top" wrapText="1"/>
      <protection/>
    </xf>
    <xf numFmtId="0" fontId="6" fillId="37" borderId="87" xfId="58" applyFont="1" applyFill="1" applyBorder="1" applyAlignment="1">
      <alignment horizontal="center" vertical="top" wrapText="1"/>
      <protection/>
    </xf>
    <xf numFmtId="0" fontId="6" fillId="37" borderId="17" xfId="58" applyFont="1" applyFill="1" applyBorder="1" applyAlignment="1">
      <alignment horizontal="center" vertical="top" wrapText="1"/>
      <protection/>
    </xf>
    <xf numFmtId="0" fontId="6" fillId="37" borderId="88" xfId="58" applyFont="1" applyFill="1" applyBorder="1" applyAlignment="1">
      <alignment horizontal="center" vertical="top" wrapText="1"/>
      <protection/>
    </xf>
    <xf numFmtId="0" fontId="76" fillId="0" borderId="12" xfId="58" applyBorder="1" applyAlignment="1">
      <alignment horizontal="center" vertical="top" wrapText="1"/>
      <protection/>
    </xf>
    <xf numFmtId="0" fontId="14" fillId="0" borderId="88" xfId="58" applyFont="1" applyBorder="1" applyAlignment="1">
      <alignment horizontal="center" vertical="top" wrapText="1"/>
      <protection/>
    </xf>
    <xf numFmtId="4" fontId="76" fillId="0" borderId="92" xfId="58" applyNumberFormat="1" applyBorder="1" applyAlignment="1">
      <alignment horizontal="center" vertical="center"/>
      <protection/>
    </xf>
    <xf numFmtId="4" fontId="76" fillId="0" borderId="93" xfId="58" applyNumberFormat="1" applyBorder="1" applyAlignment="1">
      <alignment horizontal="center" vertical="center"/>
      <protection/>
    </xf>
    <xf numFmtId="0" fontId="76" fillId="0" borderId="91" xfId="58" applyBorder="1" applyAlignment="1">
      <alignment horizontal="center" vertical="center" wrapText="1"/>
      <protection/>
    </xf>
    <xf numFmtId="0" fontId="76" fillId="0" borderId="92" xfId="58" applyBorder="1" applyAlignment="1">
      <alignment horizontal="center" vertical="center" wrapText="1"/>
      <protection/>
    </xf>
    <xf numFmtId="0" fontId="92" fillId="0" borderId="0" xfId="0" applyFont="1" applyBorder="1" applyAlignment="1">
      <alignment horizontal="center" vertical="center" wrapText="1"/>
    </xf>
    <xf numFmtId="0" fontId="87" fillId="0" borderId="72" xfId="0" applyFont="1" applyBorder="1" applyAlignment="1">
      <alignment horizontal="left" vertical="center" wrapText="1"/>
    </xf>
    <xf numFmtId="0" fontId="87" fillId="0" borderId="73" xfId="0" applyFont="1" applyBorder="1" applyAlignment="1">
      <alignment horizontal="left" vertical="center" wrapText="1"/>
    </xf>
    <xf numFmtId="0" fontId="92" fillId="36" borderId="72" xfId="0" applyFont="1" applyFill="1" applyBorder="1" applyAlignment="1">
      <alignment horizontal="center" vertical="center" wrapText="1"/>
    </xf>
    <xf numFmtId="0" fontId="92" fillId="36" borderId="73" xfId="0" applyFont="1" applyFill="1" applyBorder="1" applyAlignment="1">
      <alignment horizontal="center" vertical="center" wrapText="1"/>
    </xf>
    <xf numFmtId="0" fontId="92" fillId="36" borderId="107" xfId="0" applyFont="1" applyFill="1" applyBorder="1" applyAlignment="1">
      <alignment horizontal="center" vertical="center" wrapText="1"/>
    </xf>
    <xf numFmtId="0" fontId="92" fillId="0" borderId="57" xfId="0" applyFont="1" applyBorder="1" applyAlignment="1">
      <alignment horizontal="center" vertical="center" wrapText="1"/>
    </xf>
    <xf numFmtId="0" fontId="92" fillId="0" borderId="58"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109" xfId="0" applyFont="1" applyBorder="1" applyAlignment="1">
      <alignment horizontal="center" vertical="center" wrapText="1"/>
    </xf>
    <xf numFmtId="0" fontId="92" fillId="36" borderId="110" xfId="0" applyFont="1" applyFill="1" applyBorder="1" applyAlignment="1">
      <alignment horizontal="center" vertical="center" wrapText="1"/>
    </xf>
    <xf numFmtId="166" fontId="92" fillId="0" borderId="71" xfId="0" applyNumberFormat="1" applyFont="1" applyBorder="1" applyAlignment="1" applyProtection="1">
      <alignment horizontal="center" vertical="center" wrapText="1"/>
      <protection/>
    </xf>
    <xf numFmtId="166" fontId="92" fillId="0" borderId="61" xfId="0" applyNumberFormat="1" applyFont="1" applyBorder="1" applyAlignment="1" applyProtection="1">
      <alignment horizontal="center" vertical="center" wrapText="1"/>
      <protection/>
    </xf>
    <xf numFmtId="0" fontId="84" fillId="0" borderId="31" xfId="0" applyFont="1" applyBorder="1" applyAlignment="1" applyProtection="1">
      <alignment horizontal="right" vertical="center" wrapText="1"/>
      <protection/>
    </xf>
    <xf numFmtId="0" fontId="84" fillId="0" borderId="71" xfId="0" applyFont="1" applyBorder="1" applyAlignment="1" applyProtection="1">
      <alignment horizontal="right" vertical="center" wrapText="1"/>
      <protection/>
    </xf>
    <xf numFmtId="0" fontId="0" fillId="0" borderId="71"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31" xfId="0" applyBorder="1" applyAlignment="1" applyProtection="1">
      <alignment horizontal="left" vertical="center" wrapText="1"/>
      <protection/>
    </xf>
    <xf numFmtId="0" fontId="0" fillId="0" borderId="71" xfId="0" applyBorder="1" applyAlignment="1" applyProtection="1">
      <alignment horizontal="left" vertical="center" wrapText="1"/>
      <protection/>
    </xf>
    <xf numFmtId="0" fontId="84" fillId="34" borderId="44" xfId="0" applyFont="1" applyFill="1" applyBorder="1" applyAlignment="1" applyProtection="1">
      <alignment horizontal="center" vertical="center" wrapText="1"/>
      <protection/>
    </xf>
    <xf numFmtId="0" fontId="84" fillId="34" borderId="43" xfId="0" applyFont="1" applyFill="1" applyBorder="1" applyAlignment="1" applyProtection="1">
      <alignment horizontal="center" vertical="center" wrapText="1"/>
      <protection/>
    </xf>
    <xf numFmtId="0" fontId="48" fillId="0" borderId="71" xfId="0" applyFont="1" applyFill="1" applyBorder="1" applyAlignment="1" applyProtection="1">
      <alignment horizontal="center" vertical="center" wrapText="1"/>
      <protection/>
    </xf>
    <xf numFmtId="0" fontId="48" fillId="0" borderId="61" xfId="0" applyFont="1" applyFill="1" applyBorder="1" applyAlignment="1" applyProtection="1">
      <alignment horizontal="center" vertical="center" wrapText="1"/>
      <protection/>
    </xf>
    <xf numFmtId="0" fontId="84" fillId="0" borderId="0" xfId="0" applyFont="1" applyBorder="1" applyAlignment="1" applyProtection="1">
      <alignment horizontal="left" wrapText="1"/>
      <protection/>
    </xf>
    <xf numFmtId="0" fontId="84" fillId="0" borderId="0" xfId="0" applyFont="1" applyAlignment="1" applyProtection="1">
      <alignment horizontal="left" wrapText="1"/>
      <protection/>
    </xf>
    <xf numFmtId="49" fontId="0" fillId="0" borderId="0" xfId="44" applyNumberFormat="1" applyFont="1" applyBorder="1" applyAlignment="1" applyProtection="1" quotePrefix="1">
      <alignment horizontal="left" vertical="top" wrapText="1"/>
      <protection/>
    </xf>
    <xf numFmtId="49" fontId="0" fillId="0" borderId="0" xfId="44" applyNumberFormat="1" applyFont="1" applyBorder="1" applyAlignment="1" applyProtection="1">
      <alignment horizontal="left" vertical="top" wrapText="1"/>
      <protection/>
    </xf>
    <xf numFmtId="0" fontId="84" fillId="6" borderId="42" xfId="0" applyFont="1" applyFill="1" applyBorder="1" applyAlignment="1" applyProtection="1">
      <alignment horizontal="center" vertical="center" wrapText="1"/>
      <protection/>
    </xf>
    <xf numFmtId="0" fontId="84" fillId="6" borderId="82" xfId="0" applyFont="1" applyFill="1" applyBorder="1" applyAlignment="1" applyProtection="1">
      <alignment horizontal="center" vertical="center" wrapText="1"/>
      <protection/>
    </xf>
    <xf numFmtId="0" fontId="84" fillId="6" borderId="46" xfId="0" applyFont="1" applyFill="1" applyBorder="1" applyAlignment="1" applyProtection="1">
      <alignment horizontal="center" vertical="center" wrapText="1"/>
      <protection/>
    </xf>
    <xf numFmtId="0" fontId="84" fillId="6" borderId="23" xfId="0" applyFont="1" applyFill="1" applyBorder="1" applyAlignment="1" applyProtection="1">
      <alignment horizontal="center" vertical="center" wrapText="1"/>
      <protection/>
    </xf>
    <xf numFmtId="0" fontId="84" fillId="6" borderId="25" xfId="0" applyFont="1" applyFill="1" applyBorder="1" applyAlignment="1" applyProtection="1">
      <alignment horizontal="center" vertical="center" wrapText="1"/>
      <protection/>
    </xf>
    <xf numFmtId="0" fontId="84" fillId="6" borderId="26" xfId="0" applyFont="1" applyFill="1" applyBorder="1" applyAlignment="1" applyProtection="1">
      <alignment horizontal="center" vertical="center" wrapText="1"/>
      <protection/>
    </xf>
    <xf numFmtId="0" fontId="0" fillId="6" borderId="24" xfId="0" applyFill="1" applyBorder="1" applyAlignment="1" applyProtection="1">
      <alignment horizontal="center" vertical="top" wrapText="1"/>
      <protection/>
    </xf>
    <xf numFmtId="0" fontId="0" fillId="6" borderId="10" xfId="0" applyFill="1" applyBorder="1" applyAlignment="1" applyProtection="1">
      <alignment horizontal="center" vertical="top" wrapText="1"/>
      <protection/>
    </xf>
    <xf numFmtId="0" fontId="0" fillId="6" borderId="27" xfId="0" applyFill="1" applyBorder="1" applyAlignment="1" applyProtection="1">
      <alignment horizontal="center" vertical="top" wrapText="1"/>
      <protection/>
    </xf>
    <xf numFmtId="0" fontId="84" fillId="0" borderId="0" xfId="0" applyFont="1" applyBorder="1" applyAlignment="1" applyProtection="1">
      <alignment horizontal="left" vertical="top" wrapText="1"/>
      <protection/>
    </xf>
    <xf numFmtId="0" fontId="0" fillId="0" borderId="0" xfId="44" applyNumberFormat="1" applyFont="1" applyBorder="1" applyAlignment="1" applyProtection="1" quotePrefix="1">
      <alignment horizontal="left" vertical="top" wrapText="1"/>
      <protection/>
    </xf>
    <xf numFmtId="0" fontId="0" fillId="0" borderId="0" xfId="44" applyNumberFormat="1" applyFont="1" applyBorder="1" applyAlignment="1" applyProtection="1">
      <alignment horizontal="left" vertical="top" wrapText="1"/>
      <protection/>
    </xf>
    <xf numFmtId="0" fontId="84" fillId="0" borderId="0" xfId="0" applyFont="1" applyBorder="1" applyAlignment="1" applyProtection="1">
      <alignment horizontal="center" vertical="top" wrapText="1"/>
      <protection/>
    </xf>
    <xf numFmtId="0" fontId="84" fillId="0" borderId="0" xfId="0" applyFont="1" applyAlignment="1" applyProtection="1">
      <alignment horizontal="center" vertical="top" wrapText="1"/>
      <protection/>
    </xf>
    <xf numFmtId="166" fontId="0" fillId="6" borderId="111" xfId="0" applyNumberFormat="1" applyFill="1" applyBorder="1" applyAlignment="1" applyProtection="1">
      <alignment horizontal="center" vertical="center" wrapText="1"/>
      <protection/>
    </xf>
    <xf numFmtId="166" fontId="0" fillId="6" borderId="70" xfId="0" applyNumberFormat="1" applyFill="1" applyBorder="1" applyAlignment="1" applyProtection="1">
      <alignment horizontal="center" vertical="center" wrapText="1"/>
      <protection/>
    </xf>
    <xf numFmtId="166" fontId="0" fillId="6" borderId="112" xfId="0" applyNumberFormat="1" applyFill="1" applyBorder="1" applyAlignment="1" applyProtection="1">
      <alignment horizontal="center" vertical="center" wrapText="1"/>
      <protection/>
    </xf>
    <xf numFmtId="166" fontId="0" fillId="6" borderId="113" xfId="0" applyNumberFormat="1" applyFill="1" applyBorder="1" applyAlignment="1" applyProtection="1">
      <alignment horizontal="center" vertical="center" wrapText="1"/>
      <protection/>
    </xf>
    <xf numFmtId="166" fontId="0" fillId="0" borderId="38" xfId="0" applyNumberFormat="1" applyBorder="1" applyAlignment="1" applyProtection="1">
      <alignment horizontal="center" vertical="top" wrapText="1"/>
      <protection/>
    </xf>
    <xf numFmtId="0" fontId="79" fillId="0" borderId="45" xfId="0" applyNumberFormat="1" applyFont="1" applyBorder="1" applyAlignment="1" applyProtection="1">
      <alignment horizontal="center" vertical="center" wrapText="1"/>
      <protection/>
    </xf>
    <xf numFmtId="0" fontId="79" fillId="0" borderId="62" xfId="0" applyNumberFormat="1" applyFont="1" applyBorder="1" applyAlignment="1" applyProtection="1">
      <alignment horizontal="center" vertical="center" wrapText="1"/>
      <protection/>
    </xf>
    <xf numFmtId="166" fontId="0" fillId="6" borderId="25" xfId="0" applyNumberFormat="1" applyFill="1" applyBorder="1" applyAlignment="1" applyProtection="1">
      <alignment horizontal="center" vertical="center" wrapText="1"/>
      <protection/>
    </xf>
    <xf numFmtId="166" fontId="0" fillId="6" borderId="29" xfId="0" applyNumberFormat="1" applyFill="1" applyBorder="1" applyAlignment="1" applyProtection="1">
      <alignment horizontal="center" vertical="center" wrapText="1"/>
      <protection/>
    </xf>
    <xf numFmtId="166" fontId="92" fillId="0" borderId="38" xfId="0" applyNumberFormat="1" applyFont="1" applyBorder="1" applyAlignment="1" applyProtection="1">
      <alignment horizontal="center" vertical="center" wrapText="1"/>
      <protection/>
    </xf>
    <xf numFmtId="166" fontId="92" fillId="0" borderId="62" xfId="0" applyNumberFormat="1" applyFont="1" applyBorder="1" applyAlignment="1" applyProtection="1">
      <alignment horizontal="center" vertical="center" wrapText="1"/>
      <protection/>
    </xf>
    <xf numFmtId="166" fontId="92" fillId="0" borderId="0" xfId="0" applyNumberFormat="1" applyFont="1" applyBorder="1" applyAlignment="1" applyProtection="1">
      <alignment horizontal="center" vertical="center" wrapText="1"/>
      <protection/>
    </xf>
    <xf numFmtId="166" fontId="92" fillId="0" borderId="84" xfId="0" applyNumberFormat="1" applyFont="1" applyBorder="1" applyAlignment="1" applyProtection="1">
      <alignment horizontal="center" vertical="center" wrapText="1"/>
      <protection/>
    </xf>
    <xf numFmtId="166" fontId="92" fillId="0" borderId="63" xfId="0" applyNumberFormat="1" applyFont="1" applyBorder="1" applyAlignment="1" applyProtection="1">
      <alignment horizontal="center" vertical="center" wrapText="1"/>
      <protection/>
    </xf>
    <xf numFmtId="166" fontId="92" fillId="0" borderId="68" xfId="0" applyNumberFormat="1" applyFont="1" applyBorder="1" applyAlignment="1" applyProtection="1">
      <alignment horizontal="center" vertical="center" wrapText="1"/>
      <protection/>
    </xf>
    <xf numFmtId="0" fontId="84" fillId="0" borderId="45" xfId="0" applyFont="1" applyBorder="1" applyAlignment="1" applyProtection="1">
      <alignment horizontal="right" vertical="center" wrapText="1"/>
      <protection/>
    </xf>
    <xf numFmtId="0" fontId="84" fillId="0" borderId="38" xfId="0" applyFont="1" applyBorder="1" applyAlignment="1" applyProtection="1">
      <alignment horizontal="right" vertical="center" wrapText="1"/>
      <protection/>
    </xf>
    <xf numFmtId="0" fontId="84" fillId="0" borderId="83" xfId="0" applyFont="1" applyBorder="1" applyAlignment="1" applyProtection="1">
      <alignment horizontal="right" vertical="center" wrapText="1"/>
      <protection/>
    </xf>
    <xf numFmtId="0" fontId="84" fillId="0" borderId="0" xfId="0" applyFont="1" applyBorder="1" applyAlignment="1" applyProtection="1">
      <alignment horizontal="right" vertical="center" wrapText="1"/>
      <protection/>
    </xf>
    <xf numFmtId="0" fontId="84" fillId="0" borderId="67" xfId="0" applyFont="1" applyBorder="1" applyAlignment="1" applyProtection="1">
      <alignment horizontal="right" vertical="center" wrapText="1"/>
      <protection/>
    </xf>
    <xf numFmtId="0" fontId="84" fillId="0" borderId="63" xfId="0" applyFont="1" applyBorder="1" applyAlignment="1" applyProtection="1">
      <alignment horizontal="right" vertical="center" wrapText="1"/>
      <protection/>
    </xf>
    <xf numFmtId="0" fontId="0" fillId="0" borderId="0" xfId="0" applyAlignment="1" applyProtection="1">
      <alignment horizontal="left" vertical="top" wrapText="1"/>
      <protection/>
    </xf>
    <xf numFmtId="0" fontId="0" fillId="0" borderId="61" xfId="0" applyBorder="1" applyAlignment="1" applyProtection="1">
      <alignment horizontal="center" vertical="center" wrapText="1"/>
      <protection/>
    </xf>
    <xf numFmtId="0" fontId="84" fillId="6" borderId="114" xfId="0" applyFont="1" applyFill="1" applyBorder="1" applyAlignment="1" applyProtection="1">
      <alignment horizontal="center" vertical="center" wrapText="1"/>
      <protection/>
    </xf>
    <xf numFmtId="0" fontId="84" fillId="6" borderId="115" xfId="0" applyFont="1" applyFill="1" applyBorder="1" applyAlignment="1" applyProtection="1">
      <alignment horizontal="center" vertical="center" wrapText="1"/>
      <protection/>
    </xf>
    <xf numFmtId="0" fontId="84" fillId="6" borderId="67" xfId="0" applyFont="1" applyFill="1" applyBorder="1" applyAlignment="1" applyProtection="1">
      <alignment horizontal="center" vertical="center" wrapText="1"/>
      <protection/>
    </xf>
    <xf numFmtId="0" fontId="84" fillId="6" borderId="64" xfId="0" applyFont="1" applyFill="1" applyBorder="1" applyAlignment="1" applyProtection="1">
      <alignment horizontal="center" vertical="center" wrapText="1"/>
      <protection/>
    </xf>
    <xf numFmtId="0" fontId="84" fillId="6" borderId="116" xfId="0" applyFont="1" applyFill="1" applyBorder="1" applyAlignment="1" applyProtection="1">
      <alignment horizontal="center" vertical="center" wrapText="1"/>
      <protection/>
    </xf>
    <xf numFmtId="0" fontId="84" fillId="6" borderId="65" xfId="0" applyFont="1" applyFill="1" applyBorder="1" applyAlignment="1" applyProtection="1">
      <alignment horizontal="center" vertical="center" wrapText="1"/>
      <protection/>
    </xf>
    <xf numFmtId="0" fontId="84" fillId="6" borderId="66" xfId="0" applyFont="1" applyFill="1" applyBorder="1" applyAlignment="1" applyProtection="1">
      <alignment horizontal="center" vertical="center" wrapText="1"/>
      <protection/>
    </xf>
    <xf numFmtId="0" fontId="84" fillId="0" borderId="57" xfId="0" applyFont="1" applyBorder="1" applyAlignment="1" applyProtection="1">
      <alignment horizontal="right" vertical="center" wrapText="1"/>
      <protection/>
    </xf>
    <xf numFmtId="0" fontId="84" fillId="0" borderId="95" xfId="0" applyFont="1" applyBorder="1" applyAlignment="1" applyProtection="1">
      <alignment horizontal="right" vertical="center" wrapText="1"/>
      <protection/>
    </xf>
    <xf numFmtId="166" fontId="92" fillId="0" borderId="95" xfId="0" applyNumberFormat="1" applyFont="1" applyBorder="1" applyAlignment="1" applyProtection="1">
      <alignment horizontal="left" vertical="center" wrapText="1"/>
      <protection/>
    </xf>
    <xf numFmtId="166" fontId="92" fillId="0" borderId="58" xfId="0" applyNumberFormat="1" applyFont="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3</xdr:row>
      <xdr:rowOff>114300</xdr:rowOff>
    </xdr:from>
    <xdr:to>
      <xdr:col>0</xdr:col>
      <xdr:colOff>1495425</xdr:colOff>
      <xdr:row>6</xdr:row>
      <xdr:rowOff>66675</xdr:rowOff>
    </xdr:to>
    <xdr:sp macro="[0]!GO_TO_AD_3114">
      <xdr:nvSpPr>
        <xdr:cNvPr id="1" name="Rectangle 1"/>
        <xdr:cNvSpPr>
          <a:spLocks/>
        </xdr:cNvSpPr>
      </xdr:nvSpPr>
      <xdr:spPr>
        <a:xfrm>
          <a:off x="495300" y="857250"/>
          <a:ext cx="1000125" cy="647700"/>
        </a:xfrm>
        <a:prstGeom prst="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AD-3114</a:t>
          </a:r>
        </a:p>
      </xdr:txBody>
    </xdr:sp>
    <xdr:clientData/>
  </xdr:twoCellAnchor>
  <xdr:twoCellAnchor>
    <xdr:from>
      <xdr:col>0</xdr:col>
      <xdr:colOff>504825</xdr:colOff>
      <xdr:row>6</xdr:row>
      <xdr:rowOff>104775</xdr:rowOff>
    </xdr:from>
    <xdr:to>
      <xdr:col>0</xdr:col>
      <xdr:colOff>1495425</xdr:colOff>
      <xdr:row>8</xdr:row>
      <xdr:rowOff>104775</xdr:rowOff>
    </xdr:to>
    <xdr:sp macro="[0]!print_forms">
      <xdr:nvSpPr>
        <xdr:cNvPr id="2" name="Rectangle 2"/>
        <xdr:cNvSpPr>
          <a:spLocks/>
        </xdr:cNvSpPr>
      </xdr:nvSpPr>
      <xdr:spPr>
        <a:xfrm>
          <a:off x="504825" y="1543050"/>
          <a:ext cx="990600" cy="733425"/>
        </a:xfrm>
        <a:prstGeom prst="rect">
          <a:avLst/>
        </a:prstGeom>
        <a:solidFill>
          <a:srgbClr val="FFFF00"/>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AD-3114</a:t>
          </a:r>
        </a:p>
      </xdr:txBody>
    </xdr:sp>
    <xdr:clientData/>
  </xdr:twoCellAnchor>
  <xdr:twoCellAnchor editAs="oneCell">
    <xdr:from>
      <xdr:col>0</xdr:col>
      <xdr:colOff>552450</xdr:colOff>
      <xdr:row>11</xdr:row>
      <xdr:rowOff>28575</xdr:rowOff>
    </xdr:from>
    <xdr:to>
      <xdr:col>0</xdr:col>
      <xdr:colOff>1457325</xdr:colOff>
      <xdr:row>13</xdr:row>
      <xdr:rowOff>190500</xdr:rowOff>
    </xdr:to>
    <xdr:pic macro="[0]!clear_3">
      <xdr:nvPicPr>
        <xdr:cNvPr id="3" name="Picture 9" descr="CLEAR ALL"/>
        <xdr:cNvPicPr preferRelativeResize="1">
          <a:picLocks noChangeAspect="1"/>
        </xdr:cNvPicPr>
      </xdr:nvPicPr>
      <xdr:blipFill>
        <a:blip r:embed="rId1"/>
        <a:srcRect b="33419"/>
        <a:stretch>
          <a:fillRect/>
        </a:stretch>
      </xdr:blipFill>
      <xdr:spPr>
        <a:xfrm>
          <a:off x="552450" y="5781675"/>
          <a:ext cx="914400" cy="542925"/>
        </a:xfrm>
        <a:prstGeom prst="rect">
          <a:avLst/>
        </a:prstGeom>
        <a:noFill/>
        <a:ln w="9525" cmpd="sng">
          <a:noFill/>
        </a:ln>
      </xdr:spPr>
    </xdr:pic>
    <xdr:clientData/>
  </xdr:twoCellAnchor>
  <xdr:twoCellAnchor>
    <xdr:from>
      <xdr:col>0</xdr:col>
      <xdr:colOff>495300</xdr:colOff>
      <xdr:row>0</xdr:row>
      <xdr:rowOff>28575</xdr:rowOff>
    </xdr:from>
    <xdr:to>
      <xdr:col>0</xdr:col>
      <xdr:colOff>1504950</xdr:colOff>
      <xdr:row>3</xdr:row>
      <xdr:rowOff>28575</xdr:rowOff>
    </xdr:to>
    <xdr:sp macro="[0]!GO_TO_ECRP">
      <xdr:nvSpPr>
        <xdr:cNvPr id="4" name="Rectangle 7"/>
        <xdr:cNvSpPr>
          <a:spLocks/>
        </xdr:cNvSpPr>
      </xdr:nvSpPr>
      <xdr:spPr>
        <a:xfrm>
          <a:off x="495300" y="28575"/>
          <a:ext cx="1009650" cy="742950"/>
        </a:xfrm>
        <a:prstGeom prst="rect">
          <a:avLst/>
        </a:prstGeom>
        <a:solidFill>
          <a:srgbClr val="ED7D31"/>
        </a:solidFill>
        <a:ln w="12700" cmpd="sng">
          <a:solidFill>
            <a:srgbClr val="AE5A21"/>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GO</a:t>
          </a:r>
          <a:r>
            <a:rPr lang="en-US" cap="none" sz="1100" b="0" i="0" u="none" baseline="0">
              <a:solidFill>
                <a:srgbClr val="000000"/>
              </a:solidFill>
              <a:latin typeface="Calibri"/>
              <a:ea typeface="Calibri"/>
              <a:cs typeface="Calibri"/>
            </a:rPr>
            <a:t> TO  ESTIMATED PAYMENT REPORT
</a:t>
          </a:r>
        </a:p>
      </xdr:txBody>
    </xdr:sp>
    <xdr:clientData/>
  </xdr:twoCellAnchor>
  <xdr:twoCellAnchor>
    <xdr:from>
      <xdr:col>0</xdr:col>
      <xdr:colOff>447675</xdr:colOff>
      <xdr:row>10</xdr:row>
      <xdr:rowOff>1019175</xdr:rowOff>
    </xdr:from>
    <xdr:to>
      <xdr:col>0</xdr:col>
      <xdr:colOff>1504950</xdr:colOff>
      <xdr:row>10</xdr:row>
      <xdr:rowOff>1809750</xdr:rowOff>
    </xdr:to>
    <xdr:sp macro="[0]!GO_TO_instructions">
      <xdr:nvSpPr>
        <xdr:cNvPr id="5" name="Rectangle 10"/>
        <xdr:cNvSpPr>
          <a:spLocks/>
        </xdr:cNvSpPr>
      </xdr:nvSpPr>
      <xdr:spPr>
        <a:xfrm>
          <a:off x="447675" y="4857750"/>
          <a:ext cx="1057275" cy="790575"/>
        </a:xfrm>
        <a:prstGeom prst="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GO TO INSTRUCTIONS</a:t>
          </a:r>
        </a:p>
      </xdr:txBody>
    </xdr:sp>
    <xdr:clientData/>
  </xdr:twoCellAnchor>
  <xdr:twoCellAnchor>
    <xdr:from>
      <xdr:col>0</xdr:col>
      <xdr:colOff>495300</xdr:colOff>
      <xdr:row>8</xdr:row>
      <xdr:rowOff>190500</xdr:rowOff>
    </xdr:from>
    <xdr:to>
      <xdr:col>0</xdr:col>
      <xdr:colOff>1466850</xdr:colOff>
      <xdr:row>8</xdr:row>
      <xdr:rowOff>885825</xdr:rowOff>
    </xdr:to>
    <xdr:sp macro="[0]!print_ecpr">
      <xdr:nvSpPr>
        <xdr:cNvPr id="6" name="Rectangle 8"/>
        <xdr:cNvSpPr>
          <a:spLocks/>
        </xdr:cNvSpPr>
      </xdr:nvSpPr>
      <xdr:spPr>
        <a:xfrm>
          <a:off x="495300" y="2362200"/>
          <a:ext cx="971550" cy="695325"/>
        </a:xfrm>
        <a:prstGeom prst="rect">
          <a:avLst/>
        </a:prstGeom>
        <a:solidFill>
          <a:srgbClr val="ADB9CA"/>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ESTIMATED PAYMENT
</a:t>
          </a:r>
        </a:p>
      </xdr:txBody>
    </xdr:sp>
    <xdr:clientData/>
  </xdr:twoCellAnchor>
  <xdr:twoCellAnchor>
    <xdr:from>
      <xdr:col>0</xdr:col>
      <xdr:colOff>476250</xdr:colOff>
      <xdr:row>8</xdr:row>
      <xdr:rowOff>971550</xdr:rowOff>
    </xdr:from>
    <xdr:to>
      <xdr:col>0</xdr:col>
      <xdr:colOff>1524000</xdr:colOff>
      <xdr:row>10</xdr:row>
      <xdr:rowOff>19050</xdr:rowOff>
    </xdr:to>
    <xdr:sp macro="[0]!print_instructions">
      <xdr:nvSpPr>
        <xdr:cNvPr id="7" name="Rectangle 11"/>
        <xdr:cNvSpPr>
          <a:spLocks/>
        </xdr:cNvSpPr>
      </xdr:nvSpPr>
      <xdr:spPr>
        <a:xfrm>
          <a:off x="476250" y="3143250"/>
          <a:ext cx="1047750" cy="714375"/>
        </a:xfrm>
        <a:prstGeom prst="rect">
          <a:avLst/>
        </a:prstGeom>
        <a:solidFill>
          <a:srgbClr val="A9D18E"/>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INSTRUCTIONS</a:t>
          </a:r>
        </a:p>
      </xdr:txBody>
    </xdr:sp>
    <xdr:clientData/>
  </xdr:twoCellAnchor>
  <xdr:oneCellAnchor>
    <xdr:from>
      <xdr:col>0</xdr:col>
      <xdr:colOff>628650</xdr:colOff>
      <xdr:row>13</xdr:row>
      <xdr:rowOff>152400</xdr:rowOff>
    </xdr:from>
    <xdr:ext cx="809625" cy="314325"/>
    <xdr:sp macro="[0]!clear_3">
      <xdr:nvSpPr>
        <xdr:cNvPr id="8" name="TextBox 3"/>
        <xdr:cNvSpPr txBox="1">
          <a:spLocks noChangeArrowheads="1"/>
        </xdr:cNvSpPr>
      </xdr:nvSpPr>
      <xdr:spPr>
        <a:xfrm>
          <a:off x="628650" y="6286500"/>
          <a:ext cx="809625" cy="3143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ERASE ALL</a:t>
          </a:r>
        </a:p>
      </xdr:txBody>
    </xdr:sp>
    <xdr:clientData/>
  </xdr:oneCellAnchor>
  <xdr:twoCellAnchor>
    <xdr:from>
      <xdr:col>0</xdr:col>
      <xdr:colOff>457200</xdr:colOff>
      <xdr:row>10</xdr:row>
      <xdr:rowOff>95250</xdr:rowOff>
    </xdr:from>
    <xdr:to>
      <xdr:col>0</xdr:col>
      <xdr:colOff>1485900</xdr:colOff>
      <xdr:row>10</xdr:row>
      <xdr:rowOff>952500</xdr:rowOff>
    </xdr:to>
    <xdr:sp macro="[0]!Print_Data_Entry">
      <xdr:nvSpPr>
        <xdr:cNvPr id="9" name="Rectangle 14"/>
        <xdr:cNvSpPr>
          <a:spLocks/>
        </xdr:cNvSpPr>
      </xdr:nvSpPr>
      <xdr:spPr>
        <a:xfrm>
          <a:off x="457200" y="3933825"/>
          <a:ext cx="1028700" cy="857250"/>
        </a:xfrm>
        <a:prstGeom prst="rect">
          <a:avLst/>
        </a:prstGeom>
        <a:solidFill>
          <a:srgbClr val="0070C0"/>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PRINT DATA</a:t>
          </a:r>
          <a:r>
            <a:rPr lang="en-US" cap="none" sz="1100" b="0" i="0" u="none" baseline="0">
              <a:solidFill>
                <a:srgbClr val="FFFFFF"/>
              </a:solidFill>
              <a:latin typeface="Calibri"/>
              <a:ea typeface="Calibri"/>
              <a:cs typeface="Calibri"/>
            </a:rPr>
            <a:t> ENTRY</a:t>
          </a:r>
        </a:p>
      </xdr:txBody>
    </xdr:sp>
    <xdr:clientData/>
  </xdr:twoCellAnchor>
  <xdr:twoCellAnchor editAs="oneCell">
    <xdr:from>
      <xdr:col>9</xdr:col>
      <xdr:colOff>904875</xdr:colOff>
      <xdr:row>10</xdr:row>
      <xdr:rowOff>85725</xdr:rowOff>
    </xdr:from>
    <xdr:to>
      <xdr:col>12</xdr:col>
      <xdr:colOff>1133475</xdr:colOff>
      <xdr:row>10</xdr:row>
      <xdr:rowOff>1552575</xdr:rowOff>
    </xdr:to>
    <xdr:pic>
      <xdr:nvPicPr>
        <xdr:cNvPr id="10" name="Picture 4"/>
        <xdr:cNvPicPr preferRelativeResize="1">
          <a:picLocks noChangeAspect="1"/>
        </xdr:cNvPicPr>
      </xdr:nvPicPr>
      <xdr:blipFill>
        <a:blip r:embed="rId2"/>
        <a:stretch>
          <a:fillRect/>
        </a:stretch>
      </xdr:blipFill>
      <xdr:spPr>
        <a:xfrm>
          <a:off x="12220575" y="3924300"/>
          <a:ext cx="2409825"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133350</xdr:colOff>
      <xdr:row>68</xdr:row>
      <xdr:rowOff>47625</xdr:rowOff>
    </xdr:from>
    <xdr:ext cx="123825" cy="133350"/>
    <xdr:sp>
      <xdr:nvSpPr>
        <xdr:cNvPr id="1" name="Shape 2"/>
        <xdr:cNvSpPr>
          <a:spLocks/>
        </xdr:cNvSpPr>
      </xdr:nvSpPr>
      <xdr:spPr>
        <a:xfrm>
          <a:off x="5029200" y="18221325"/>
          <a:ext cx="123825" cy="1333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209550</xdr:colOff>
      <xdr:row>68</xdr:row>
      <xdr:rowOff>57150</xdr:rowOff>
    </xdr:from>
    <xdr:ext cx="152400" cy="95250"/>
    <xdr:sp>
      <xdr:nvSpPr>
        <xdr:cNvPr id="2" name="Shape 3"/>
        <xdr:cNvSpPr>
          <a:spLocks/>
        </xdr:cNvSpPr>
      </xdr:nvSpPr>
      <xdr:spPr>
        <a:xfrm>
          <a:off x="6105525" y="18230850"/>
          <a:ext cx="152400" cy="952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142875</xdr:colOff>
      <xdr:row>69</xdr:row>
      <xdr:rowOff>57150</xdr:rowOff>
    </xdr:from>
    <xdr:ext cx="104775" cy="123825"/>
    <xdr:sp>
      <xdr:nvSpPr>
        <xdr:cNvPr id="3" name="Shape 4"/>
        <xdr:cNvSpPr>
          <a:spLocks/>
        </xdr:cNvSpPr>
      </xdr:nvSpPr>
      <xdr:spPr>
        <a:xfrm>
          <a:off x="5038725" y="18526125"/>
          <a:ext cx="104775" cy="123825"/>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209550</xdr:colOff>
      <xdr:row>69</xdr:row>
      <xdr:rowOff>57150</xdr:rowOff>
    </xdr:from>
    <xdr:ext cx="152400" cy="95250"/>
    <xdr:sp>
      <xdr:nvSpPr>
        <xdr:cNvPr id="4" name="Shape 5"/>
        <xdr:cNvSpPr>
          <a:spLocks/>
        </xdr:cNvSpPr>
      </xdr:nvSpPr>
      <xdr:spPr>
        <a:xfrm>
          <a:off x="6105525" y="18526125"/>
          <a:ext cx="152400" cy="952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25</xdr:col>
      <xdr:colOff>0</xdr:colOff>
      <xdr:row>6</xdr:row>
      <xdr:rowOff>19050</xdr:rowOff>
    </xdr:from>
    <xdr:to>
      <xdr:col>28</xdr:col>
      <xdr:colOff>400050</xdr:colOff>
      <xdr:row>7</xdr:row>
      <xdr:rowOff>247650</xdr:rowOff>
    </xdr:to>
    <xdr:sp macro="[0]!GO_TO_DATA_ENTRY">
      <xdr:nvSpPr>
        <xdr:cNvPr id="5" name="Rectangle 5"/>
        <xdr:cNvSpPr>
          <a:spLocks/>
        </xdr:cNvSpPr>
      </xdr:nvSpPr>
      <xdr:spPr>
        <a:xfrm>
          <a:off x="7296150" y="942975"/>
          <a:ext cx="1581150" cy="590550"/>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xdr:row>
      <xdr:rowOff>0</xdr:rowOff>
    </xdr:from>
    <xdr:to>
      <xdr:col>26</xdr:col>
      <xdr:colOff>66675</xdr:colOff>
      <xdr:row>6</xdr:row>
      <xdr:rowOff>600075</xdr:rowOff>
    </xdr:to>
    <xdr:sp macro="[0]!GO_TO_DATA_ENTRY">
      <xdr:nvSpPr>
        <xdr:cNvPr id="1" name="Rectangle 5"/>
        <xdr:cNvSpPr>
          <a:spLocks/>
        </xdr:cNvSpPr>
      </xdr:nvSpPr>
      <xdr:spPr>
        <a:xfrm>
          <a:off x="8058150" y="1238250"/>
          <a:ext cx="1838325" cy="600075"/>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7</xdr:col>
      <xdr:colOff>57150</xdr:colOff>
      <xdr:row>4</xdr:row>
      <xdr:rowOff>247650</xdr:rowOff>
    </xdr:to>
    <xdr:sp macro="[0]!GO_TO_DATA_ENTRY">
      <xdr:nvSpPr>
        <xdr:cNvPr id="1" name="Rectangle 1"/>
        <xdr:cNvSpPr>
          <a:spLocks/>
        </xdr:cNvSpPr>
      </xdr:nvSpPr>
      <xdr:spPr>
        <a:xfrm>
          <a:off x="7029450" y="1171575"/>
          <a:ext cx="1828800" cy="638175"/>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twoCellAnchor editAs="oneCell">
    <xdr:from>
      <xdr:col>3</xdr:col>
      <xdr:colOff>542925</xdr:colOff>
      <xdr:row>5</xdr:row>
      <xdr:rowOff>276225</xdr:rowOff>
    </xdr:from>
    <xdr:to>
      <xdr:col>11</xdr:col>
      <xdr:colOff>57150</xdr:colOff>
      <xdr:row>8</xdr:row>
      <xdr:rowOff>857250</xdr:rowOff>
    </xdr:to>
    <xdr:pic>
      <xdr:nvPicPr>
        <xdr:cNvPr id="2" name="Picture 2"/>
        <xdr:cNvPicPr preferRelativeResize="1">
          <a:picLocks noChangeAspect="1"/>
        </xdr:cNvPicPr>
      </xdr:nvPicPr>
      <xdr:blipFill>
        <a:blip r:embed="rId1"/>
        <a:stretch>
          <a:fillRect/>
        </a:stretch>
      </xdr:blipFill>
      <xdr:spPr>
        <a:xfrm>
          <a:off x="6981825" y="2228850"/>
          <a:ext cx="4238625" cy="1752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28575</xdr:rowOff>
    </xdr:from>
    <xdr:to>
      <xdr:col>2</xdr:col>
      <xdr:colOff>85725</xdr:colOff>
      <xdr:row>4</xdr:row>
      <xdr:rowOff>161925</xdr:rowOff>
    </xdr:to>
    <xdr:sp macro="[0]!GO_TO_DATA_ENTRY">
      <xdr:nvSpPr>
        <xdr:cNvPr id="1" name="Rectangle 3"/>
        <xdr:cNvSpPr>
          <a:spLocks/>
        </xdr:cNvSpPr>
      </xdr:nvSpPr>
      <xdr:spPr>
        <a:xfrm flipH="1">
          <a:off x="76200" y="1152525"/>
          <a:ext cx="1162050" cy="600075"/>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twoCellAnchor>
    <xdr:from>
      <xdr:col>2</xdr:col>
      <xdr:colOff>333375</xdr:colOff>
      <xdr:row>3</xdr:row>
      <xdr:rowOff>57150</xdr:rowOff>
    </xdr:from>
    <xdr:to>
      <xdr:col>3</xdr:col>
      <xdr:colOff>285750</xdr:colOff>
      <xdr:row>4</xdr:row>
      <xdr:rowOff>190500</xdr:rowOff>
    </xdr:to>
    <xdr:sp macro="[0]!print_ecpr">
      <xdr:nvSpPr>
        <xdr:cNvPr id="2" name="Rectangle 2"/>
        <xdr:cNvSpPr>
          <a:spLocks/>
        </xdr:cNvSpPr>
      </xdr:nvSpPr>
      <xdr:spPr>
        <a:xfrm flipH="1">
          <a:off x="1485900" y="1181100"/>
          <a:ext cx="1162050" cy="600075"/>
        </a:xfrm>
        <a:prstGeom prst="rect">
          <a:avLst/>
        </a:prstGeom>
        <a:solidFill>
          <a:srgbClr val="FF0000"/>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PRINT ECPR</a:t>
          </a:r>
          <a:r>
            <a:rPr lang="en-US" cap="none" sz="1100" b="0" i="0" u="none" baseline="0">
              <a:solidFill>
                <a:srgbClr val="FFFFFF"/>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0</xdr:row>
      <xdr:rowOff>104775</xdr:rowOff>
    </xdr:from>
    <xdr:to>
      <xdr:col>16</xdr:col>
      <xdr:colOff>276225</xdr:colOff>
      <xdr:row>2</xdr:row>
      <xdr:rowOff>133350</xdr:rowOff>
    </xdr:to>
    <xdr:sp macro="[0]!GO_TO_DATA_ENTRY">
      <xdr:nvSpPr>
        <xdr:cNvPr id="1" name="Rectangle 1"/>
        <xdr:cNvSpPr>
          <a:spLocks/>
        </xdr:cNvSpPr>
      </xdr:nvSpPr>
      <xdr:spPr>
        <a:xfrm>
          <a:off x="13573125" y="104775"/>
          <a:ext cx="1828800" cy="1971675"/>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scr.usda.gov/complaint_filing_cust.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67"/>
  <sheetViews>
    <sheetView tabSelected="1" zoomScalePageLayoutView="0" workbookViewId="0" topLeftCell="A1">
      <selection activeCell="D12" sqref="D12"/>
    </sheetView>
  </sheetViews>
  <sheetFormatPr defaultColWidth="18.28125" defaultRowHeight="15"/>
  <cols>
    <col min="1" max="1" width="28.7109375" style="8" customWidth="1"/>
    <col min="2" max="2" width="46.8515625" style="8" hidden="1" customWidth="1"/>
    <col min="3" max="3" width="41.00390625" style="8" customWidth="1"/>
    <col min="4" max="4" width="16.28125" style="8" customWidth="1"/>
    <col min="5" max="5" width="17.28125" style="8" customWidth="1"/>
    <col min="6" max="7" width="16.28125" style="8" customWidth="1"/>
    <col min="8" max="8" width="17.140625" style="8" customWidth="1"/>
    <col min="9" max="9" width="16.7109375" style="8" customWidth="1"/>
    <col min="10" max="10" width="14.421875" style="8" customWidth="1"/>
    <col min="11" max="11" width="18.28125" style="8" customWidth="1"/>
    <col min="12" max="12" width="18.28125" style="8" hidden="1" customWidth="1"/>
    <col min="13" max="14" width="18.28125" style="8" customWidth="1"/>
    <col min="15" max="17" width="18.28125" style="8" hidden="1" customWidth="1"/>
    <col min="18" max="25" width="18.28125" style="8" customWidth="1"/>
    <col min="26" max="30" width="18.28125" style="8" hidden="1" customWidth="1"/>
    <col min="31" max="16384" width="18.28125" style="8" customWidth="1"/>
  </cols>
  <sheetData>
    <row r="1" spans="1:25" ht="28.5" customHeight="1">
      <c r="A1" s="15"/>
      <c r="C1" s="448" t="s">
        <v>159</v>
      </c>
      <c r="D1" s="448"/>
      <c r="E1" s="448"/>
      <c r="F1" s="448"/>
      <c r="G1" s="448"/>
      <c r="H1" s="68"/>
      <c r="I1" s="68"/>
      <c r="J1" s="68"/>
      <c r="K1" s="10"/>
      <c r="L1" s="15"/>
      <c r="M1" s="15"/>
      <c r="N1" s="15"/>
      <c r="O1" s="26"/>
      <c r="P1" s="26"/>
      <c r="Q1" s="26"/>
      <c r="R1" s="26"/>
      <c r="S1" s="26"/>
      <c r="T1" s="26"/>
      <c r="U1" s="26"/>
      <c r="V1" s="26"/>
      <c r="W1" s="26"/>
      <c r="X1" s="26"/>
      <c r="Y1" s="26"/>
    </row>
    <row r="2" spans="1:30" ht="15" thickBot="1">
      <c r="A2" s="15"/>
      <c r="C2" s="68"/>
      <c r="D2" s="68"/>
      <c r="E2" s="68"/>
      <c r="F2" s="68"/>
      <c r="G2" s="68"/>
      <c r="H2" s="68"/>
      <c r="I2" s="68"/>
      <c r="J2" s="68"/>
      <c r="K2" s="10"/>
      <c r="L2" s="15"/>
      <c r="M2" s="15"/>
      <c r="N2" s="15"/>
      <c r="O2" s="26"/>
      <c r="P2" s="26"/>
      <c r="Q2" s="26"/>
      <c r="R2" s="26"/>
      <c r="S2" s="26"/>
      <c r="T2" s="26"/>
      <c r="U2" s="26"/>
      <c r="V2" s="26"/>
      <c r="W2" s="26"/>
      <c r="X2" s="26"/>
      <c r="Y2" s="26"/>
      <c r="AA2" s="8" t="s">
        <v>15</v>
      </c>
      <c r="AB2" s="8" t="s">
        <v>149</v>
      </c>
      <c r="AC2" s="8" t="s">
        <v>150</v>
      </c>
      <c r="AD2" s="8" t="s">
        <v>49</v>
      </c>
    </row>
    <row r="3" spans="1:25" ht="15" thickBot="1">
      <c r="A3" s="15"/>
      <c r="C3" s="282" t="s">
        <v>143</v>
      </c>
      <c r="D3" s="273"/>
      <c r="E3" s="272" t="s">
        <v>144</v>
      </c>
      <c r="F3" s="450"/>
      <c r="G3" s="451"/>
      <c r="H3" s="68"/>
      <c r="I3" s="68"/>
      <c r="J3" s="68"/>
      <c r="K3" s="10"/>
      <c r="L3" s="15"/>
      <c r="M3" s="15"/>
      <c r="N3" s="15"/>
      <c r="O3" s="26"/>
      <c r="P3" s="26"/>
      <c r="Q3" s="26"/>
      <c r="R3" s="26"/>
      <c r="S3" s="26"/>
      <c r="T3" s="26"/>
      <c r="U3" s="26"/>
      <c r="V3" s="26"/>
      <c r="W3" s="26"/>
      <c r="X3" s="26"/>
      <c r="Y3" s="26"/>
    </row>
    <row r="4" spans="1:30" ht="14.25">
      <c r="A4" s="15"/>
      <c r="C4" s="68"/>
      <c r="D4" s="68"/>
      <c r="E4" s="68"/>
      <c r="F4" s="68"/>
      <c r="G4" s="68"/>
      <c r="H4" s="68"/>
      <c r="I4" s="68"/>
      <c r="J4" s="68"/>
      <c r="K4" s="10"/>
      <c r="L4" s="15"/>
      <c r="M4" s="15"/>
      <c r="N4" s="15"/>
      <c r="O4" s="26"/>
      <c r="P4" s="26"/>
      <c r="Q4" s="26"/>
      <c r="R4" s="26"/>
      <c r="S4" s="26"/>
      <c r="T4" s="26"/>
      <c r="U4" s="26"/>
      <c r="V4" s="26"/>
      <c r="W4" s="26"/>
      <c r="X4" s="26"/>
      <c r="Y4" s="26"/>
      <c r="Z4" s="8" t="s">
        <v>47</v>
      </c>
      <c r="AA4" s="8" t="s">
        <v>102</v>
      </c>
      <c r="AB4" s="8" t="s">
        <v>67</v>
      </c>
      <c r="AC4" s="8" t="s">
        <v>35</v>
      </c>
      <c r="AD4" s="8" t="s">
        <v>51</v>
      </c>
    </row>
    <row r="5" spans="1:30" ht="20.25" customHeight="1">
      <c r="A5" s="15"/>
      <c r="C5" s="275" t="s">
        <v>145</v>
      </c>
      <c r="D5" s="452"/>
      <c r="E5" s="452"/>
      <c r="F5" s="452"/>
      <c r="G5" s="452"/>
      <c r="H5" s="276">
        <f ca="1">TODAY()</f>
        <v>43983</v>
      </c>
      <c r="I5" s="458" t="s">
        <v>496</v>
      </c>
      <c r="J5" s="458"/>
      <c r="K5" s="10"/>
      <c r="L5" s="15"/>
      <c r="M5" s="15"/>
      <c r="N5" s="15"/>
      <c r="O5" s="26"/>
      <c r="P5" s="26"/>
      <c r="Q5" s="26"/>
      <c r="R5" s="26"/>
      <c r="S5" s="26"/>
      <c r="T5" s="26"/>
      <c r="U5" s="26"/>
      <c r="V5" s="26"/>
      <c r="W5" s="26"/>
      <c r="X5" s="26"/>
      <c r="Y5" s="26"/>
      <c r="AA5" s="8" t="s">
        <v>344</v>
      </c>
      <c r="AB5" s="8" t="s">
        <v>23</v>
      </c>
      <c r="AC5" s="8" t="s">
        <v>53</v>
      </c>
      <c r="AD5" s="8" t="s">
        <v>52</v>
      </c>
    </row>
    <row r="6" spans="1:30" ht="20.25" customHeight="1">
      <c r="A6" s="15"/>
      <c r="C6" s="275" t="s">
        <v>146</v>
      </c>
      <c r="D6" s="452"/>
      <c r="E6" s="452"/>
      <c r="F6" s="452"/>
      <c r="G6" s="452"/>
      <c r="H6" s="68"/>
      <c r="I6" s="458"/>
      <c r="J6" s="458"/>
      <c r="K6" s="10"/>
      <c r="L6" s="15"/>
      <c r="M6" s="15"/>
      <c r="N6" s="15"/>
      <c r="O6" s="26"/>
      <c r="P6" s="26"/>
      <c r="Q6" s="26"/>
      <c r="R6" s="26"/>
      <c r="S6" s="26"/>
      <c r="T6" s="26"/>
      <c r="U6" s="26"/>
      <c r="V6" s="26"/>
      <c r="W6" s="26"/>
      <c r="X6" s="26"/>
      <c r="Y6" s="26"/>
      <c r="AA6" s="8" t="s">
        <v>345</v>
      </c>
      <c r="AB6" s="8" t="s">
        <v>24</v>
      </c>
      <c r="AC6" s="8" t="s">
        <v>54</v>
      </c>
      <c r="AD6" s="8" t="s">
        <v>50</v>
      </c>
    </row>
    <row r="7" spans="1:29" ht="15" customHeight="1">
      <c r="A7" s="15"/>
      <c r="C7" s="275" t="s">
        <v>147</v>
      </c>
      <c r="D7" s="452"/>
      <c r="E7" s="452"/>
      <c r="F7" s="452"/>
      <c r="G7" s="452"/>
      <c r="H7" s="68"/>
      <c r="I7" s="458"/>
      <c r="J7" s="458"/>
      <c r="K7" s="10"/>
      <c r="L7" s="15"/>
      <c r="M7" s="15"/>
      <c r="N7" s="15"/>
      <c r="O7" s="26"/>
      <c r="P7" s="26"/>
      <c r="Q7" s="26"/>
      <c r="R7" s="26"/>
      <c r="S7" s="26"/>
      <c r="T7" s="26"/>
      <c r="U7" s="26"/>
      <c r="V7" s="26"/>
      <c r="W7" s="26"/>
      <c r="X7" s="26"/>
      <c r="Y7" s="26"/>
      <c r="AA7" s="8" t="s">
        <v>346</v>
      </c>
      <c r="AB7" s="8" t="s">
        <v>68</v>
      </c>
      <c r="AC7" s="8" t="s">
        <v>71</v>
      </c>
    </row>
    <row r="8" spans="1:29" ht="42.75" customHeight="1">
      <c r="A8" s="15"/>
      <c r="C8" s="460" t="s">
        <v>466</v>
      </c>
      <c r="D8" s="460"/>
      <c r="E8" s="440" t="str">
        <f>L8&amp;L10</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8" s="440"/>
      <c r="G8" s="440"/>
      <c r="H8" s="440"/>
      <c r="I8" s="441" t="s">
        <v>467</v>
      </c>
      <c r="J8" s="441"/>
      <c r="K8" s="441"/>
      <c r="L8" s="69" t="str">
        <f>"100% of the estimated gross payment before reduction is $"&amp;L9</f>
        <v>100% of the estimated gross payment before reduction is $0</v>
      </c>
      <c r="M8" s="274"/>
      <c r="N8" s="274"/>
      <c r="O8" s="26"/>
      <c r="P8" s="26"/>
      <c r="Q8" s="26"/>
      <c r="R8" s="26"/>
      <c r="S8" s="26"/>
      <c r="T8" s="26"/>
      <c r="U8" s="26"/>
      <c r="V8" s="26"/>
      <c r="W8" s="26"/>
      <c r="X8" s="26"/>
      <c r="Y8" s="26"/>
      <c r="AA8" s="8" t="s">
        <v>347</v>
      </c>
      <c r="AB8" s="8" t="s">
        <v>27</v>
      </c>
      <c r="AC8" s="8" t="s">
        <v>72</v>
      </c>
    </row>
    <row r="9" spans="1:29" ht="99" customHeight="1">
      <c r="A9" s="15"/>
      <c r="C9" s="460"/>
      <c r="D9" s="460"/>
      <c r="E9" s="440"/>
      <c r="F9" s="440"/>
      <c r="G9" s="440"/>
      <c r="H9" s="440"/>
      <c r="I9" s="412">
        <f>G12+H12+G26+H26+G39+H39+H60+J60+I60</f>
        <v>0</v>
      </c>
      <c r="J9" s="412"/>
      <c r="K9" s="362"/>
      <c r="L9" s="69">
        <f>'ECPR (2)'!R4</f>
        <v>0</v>
      </c>
      <c r="M9" s="69"/>
      <c r="N9" s="69"/>
      <c r="O9" s="26"/>
      <c r="P9" s="26"/>
      <c r="Q9" s="26"/>
      <c r="R9" s="26"/>
      <c r="S9" s="26"/>
      <c r="T9" s="26"/>
      <c r="U9" s="26"/>
      <c r="V9" s="26"/>
      <c r="W9" s="26"/>
      <c r="X9" s="26"/>
      <c r="Y9" s="26"/>
      <c r="AA9" s="8" t="s">
        <v>323</v>
      </c>
      <c r="AB9" s="8" t="s">
        <v>28</v>
      </c>
      <c r="AC9" s="8" t="s">
        <v>36</v>
      </c>
    </row>
    <row r="10" spans="1:29" ht="32.25" customHeight="1" thickBot="1">
      <c r="A10" s="15"/>
      <c r="C10" s="449" t="s">
        <v>337</v>
      </c>
      <c r="D10" s="449"/>
      <c r="E10" s="298"/>
      <c r="F10" s="439"/>
      <c r="G10" s="439"/>
      <c r="H10" s="299"/>
      <c r="I10" s="68"/>
      <c r="J10" s="68"/>
      <c r="K10" s="10"/>
      <c r="L10" s="69" t="s">
        <v>445</v>
      </c>
      <c r="M10" s="69"/>
      <c r="N10" s="69"/>
      <c r="O10" s="26"/>
      <c r="P10" s="26"/>
      <c r="Q10" s="26"/>
      <c r="R10" s="26"/>
      <c r="S10" s="26"/>
      <c r="T10" s="26"/>
      <c r="U10" s="26"/>
      <c r="V10" s="26"/>
      <c r="W10" s="26"/>
      <c r="X10" s="26"/>
      <c r="Y10" s="26"/>
      <c r="AA10" s="8" t="s">
        <v>324</v>
      </c>
      <c r="AB10" s="8" t="s">
        <v>29</v>
      </c>
      <c r="AC10" s="8" t="s">
        <v>73</v>
      </c>
    </row>
    <row r="11" spans="1:29" ht="150.75" thickBot="1">
      <c r="A11" s="15"/>
      <c r="C11" s="283"/>
      <c r="D11" s="284" t="s">
        <v>257</v>
      </c>
      <c r="E11" s="284" t="s">
        <v>258</v>
      </c>
      <c r="F11" s="284" t="s">
        <v>259</v>
      </c>
      <c r="G11" s="288" t="s">
        <v>372</v>
      </c>
      <c r="H11" s="285" t="s">
        <v>373</v>
      </c>
      <c r="I11" s="285" t="s">
        <v>374</v>
      </c>
      <c r="J11" s="68"/>
      <c r="K11" s="10"/>
      <c r="L11" s="69"/>
      <c r="M11" s="69"/>
      <c r="N11" s="69"/>
      <c r="O11" s="26"/>
      <c r="P11" s="26"/>
      <c r="Q11" s="26"/>
      <c r="R11" s="26"/>
      <c r="S11" s="26"/>
      <c r="T11" s="26"/>
      <c r="U11" s="26"/>
      <c r="V11" s="26"/>
      <c r="W11" s="26"/>
      <c r="X11" s="26"/>
      <c r="Y11" s="26"/>
      <c r="AA11" s="8" t="s">
        <v>351</v>
      </c>
      <c r="AB11" s="8" t="s">
        <v>30</v>
      </c>
      <c r="AC11" s="8" t="s">
        <v>37</v>
      </c>
    </row>
    <row r="12" spans="1:29" ht="15" customHeight="1" thickBot="1">
      <c r="A12" s="15"/>
      <c r="C12" s="286" t="s">
        <v>157</v>
      </c>
      <c r="D12" s="70"/>
      <c r="E12" s="70"/>
      <c r="F12" s="317"/>
      <c r="G12" s="322">
        <f>IF(AND(D12="",E12="",F12=""),0,ROUND(ECPR!J7,2))</f>
        <v>0</v>
      </c>
      <c r="H12" s="287">
        <f>IF(OR(D12="",E12="",F12=""),0,ROUND(ECPR!N7,2))</f>
        <v>0</v>
      </c>
      <c r="I12" s="287">
        <f>G12+H12</f>
        <v>0</v>
      </c>
      <c r="J12" s="68"/>
      <c r="K12" s="436" t="s">
        <v>336</v>
      </c>
      <c r="L12" s="69"/>
      <c r="M12" s="69"/>
      <c r="N12" s="69"/>
      <c r="O12" s="26"/>
      <c r="P12" s="26"/>
      <c r="Q12" s="26"/>
      <c r="R12" s="26"/>
      <c r="S12" s="26"/>
      <c r="T12" s="26"/>
      <c r="U12" s="26"/>
      <c r="V12" s="26"/>
      <c r="W12" s="26"/>
      <c r="X12" s="26"/>
      <c r="Y12" s="26"/>
      <c r="AB12" s="8" t="s">
        <v>31</v>
      </c>
      <c r="AC12" s="8" t="s">
        <v>55</v>
      </c>
    </row>
    <row r="13" spans="1:29" ht="15">
      <c r="A13" s="15"/>
      <c r="C13" s="68"/>
      <c r="D13" s="68"/>
      <c r="E13" s="68"/>
      <c r="F13" s="68"/>
      <c r="G13" s="68"/>
      <c r="H13" s="68"/>
      <c r="I13" s="68"/>
      <c r="J13" s="68"/>
      <c r="K13" s="437"/>
      <c r="L13" s="274"/>
      <c r="M13" s="274"/>
      <c r="N13" s="274"/>
      <c r="O13" s="26"/>
      <c r="P13" s="26"/>
      <c r="Q13" s="26"/>
      <c r="R13" s="26"/>
      <c r="S13" s="26"/>
      <c r="T13" s="26"/>
      <c r="U13" s="26"/>
      <c r="V13" s="26"/>
      <c r="W13" s="26"/>
      <c r="X13" s="26"/>
      <c r="Y13" s="26"/>
      <c r="AB13" s="8" t="s">
        <v>69</v>
      </c>
      <c r="AC13" s="8" t="s">
        <v>74</v>
      </c>
    </row>
    <row r="14" spans="1:29" ht="16.5" customHeight="1" thickBot="1">
      <c r="A14" s="15"/>
      <c r="C14" s="449" t="s">
        <v>338</v>
      </c>
      <c r="D14" s="449"/>
      <c r="E14" s="449"/>
      <c r="F14" s="449"/>
      <c r="G14" s="449"/>
      <c r="H14" s="68"/>
      <c r="I14" s="68"/>
      <c r="J14" s="68"/>
      <c r="K14" s="437"/>
      <c r="L14" s="274"/>
      <c r="M14" s="274"/>
      <c r="N14" s="274"/>
      <c r="O14" s="26"/>
      <c r="P14" s="26"/>
      <c r="Q14" s="26"/>
      <c r="R14" s="26"/>
      <c r="S14" s="26"/>
      <c r="T14" s="26"/>
      <c r="U14" s="26"/>
      <c r="V14" s="26"/>
      <c r="W14" s="26"/>
      <c r="X14" s="26"/>
      <c r="Y14" s="26"/>
      <c r="AB14" s="8" t="s">
        <v>70</v>
      </c>
      <c r="AC14" s="8" t="s">
        <v>56</v>
      </c>
    </row>
    <row r="15" spans="1:29" ht="150.75" thickBot="1">
      <c r="A15" s="15"/>
      <c r="C15" s="288" t="s">
        <v>45</v>
      </c>
      <c r="D15" s="284" t="s">
        <v>5</v>
      </c>
      <c r="E15" s="284" t="s">
        <v>148</v>
      </c>
      <c r="F15" s="284" t="s">
        <v>260</v>
      </c>
      <c r="G15" s="288" t="s">
        <v>372</v>
      </c>
      <c r="H15" s="285" t="s">
        <v>375</v>
      </c>
      <c r="I15" s="300" t="s">
        <v>376</v>
      </c>
      <c r="J15" s="68"/>
      <c r="K15" s="437"/>
      <c r="L15" s="26"/>
      <c r="M15" s="26"/>
      <c r="N15" s="26"/>
      <c r="O15" s="26"/>
      <c r="P15" s="26"/>
      <c r="Q15" s="26"/>
      <c r="R15" s="26"/>
      <c r="S15" s="26"/>
      <c r="T15" s="26"/>
      <c r="U15" s="26"/>
      <c r="V15" s="26"/>
      <c r="W15" s="26"/>
      <c r="X15" s="26"/>
      <c r="Y15" s="26"/>
      <c r="Z15" s="8">
        <f>IF(SUM(Z18:Z89)=0,0,SUM(Z18:Z89))</f>
        <v>0</v>
      </c>
      <c r="AB15" s="8" t="s">
        <v>100</v>
      </c>
      <c r="AC15" s="8" t="s">
        <v>57</v>
      </c>
    </row>
    <row r="16" spans="1:29" ht="14.25">
      <c r="A16" s="15"/>
      <c r="B16" s="8">
        <f>IF(C16="","","Row Crop "&amp;C16)</f>
      </c>
      <c r="C16" s="55"/>
      <c r="D16" s="56">
        <f>ECPR!D11</f>
      </c>
      <c r="E16" s="57"/>
      <c r="F16" s="306"/>
      <c r="G16" s="325">
        <f>IF(C16="",0,ROUND(ECPR!K11,2))</f>
        <v>0</v>
      </c>
      <c r="H16" s="64">
        <f>IF(D16="",0,ROUND(ECPR!O11,2))</f>
        <v>0</v>
      </c>
      <c r="I16" s="301">
        <f>G16+H16</f>
        <v>0</v>
      </c>
      <c r="J16" s="68"/>
      <c r="K16" s="437"/>
      <c r="L16" s="15"/>
      <c r="M16" s="15"/>
      <c r="N16" s="15"/>
      <c r="O16" s="26"/>
      <c r="P16" s="26"/>
      <c r="Q16" s="26"/>
      <c r="R16" s="26"/>
      <c r="S16" s="26"/>
      <c r="T16" s="26"/>
      <c r="U16" s="26"/>
      <c r="V16" s="26"/>
      <c r="W16" s="26"/>
      <c r="X16" s="26"/>
      <c r="Y16" s="26"/>
      <c r="AB16" s="8" t="s">
        <v>101</v>
      </c>
      <c r="AC16" s="8" t="s">
        <v>75</v>
      </c>
    </row>
    <row r="17" spans="1:29" ht="14.25">
      <c r="A17" s="15"/>
      <c r="B17" s="8">
        <f aca="true" t="shared" si="0" ref="B17:B25">IF(C17="","","Row Crop "&amp;C17)</f>
      </c>
      <c r="C17" s="58"/>
      <c r="D17" s="9">
        <f>ECPR!D12</f>
      </c>
      <c r="E17" s="12"/>
      <c r="F17" s="307"/>
      <c r="G17" s="326">
        <f>IF(C17="",0,ROUND(ECPR!K12,2))</f>
        <v>0</v>
      </c>
      <c r="H17" s="65">
        <f>IF(D17="",0,ROUND(ECPR!O12,2))</f>
        <v>0</v>
      </c>
      <c r="I17" s="302">
        <f aca="true" t="shared" si="1" ref="I17:I25">G17+H17</f>
        <v>0</v>
      </c>
      <c r="J17" s="68"/>
      <c r="K17" s="437"/>
      <c r="L17" s="15"/>
      <c r="M17" s="15"/>
      <c r="N17" s="15"/>
      <c r="O17" s="26"/>
      <c r="P17" s="26"/>
      <c r="Q17" s="26"/>
      <c r="R17" s="26"/>
      <c r="S17" s="26"/>
      <c r="T17" s="26"/>
      <c r="U17" s="26"/>
      <c r="V17" s="26"/>
      <c r="W17" s="26"/>
      <c r="X17" s="26"/>
      <c r="Y17" s="26"/>
      <c r="AC17" s="8" t="s">
        <v>58</v>
      </c>
    </row>
    <row r="18" spans="1:29" ht="15" thickBot="1">
      <c r="A18" s="15"/>
      <c r="B18" s="8">
        <f t="shared" si="0"/>
      </c>
      <c r="C18" s="58"/>
      <c r="D18" s="9">
        <f>ECPR!D13</f>
      </c>
      <c r="E18" s="12"/>
      <c r="F18" s="307"/>
      <c r="G18" s="326">
        <f>IF(C18="",0,ROUND(ECPR!K13,2))</f>
        <v>0</v>
      </c>
      <c r="H18" s="65">
        <f>IF(D18="",0,ROUND(ECPR!O13,2))</f>
        <v>0</v>
      </c>
      <c r="I18" s="302">
        <f t="shared" si="1"/>
        <v>0</v>
      </c>
      <c r="J18" s="68"/>
      <c r="K18" s="438"/>
      <c r="L18" s="15"/>
      <c r="M18" s="15"/>
      <c r="N18" s="15"/>
      <c r="O18" s="26"/>
      <c r="P18" s="26"/>
      <c r="Q18" s="26"/>
      <c r="R18" s="26"/>
      <c r="S18" s="26"/>
      <c r="T18" s="26"/>
      <c r="U18" s="26"/>
      <c r="V18" s="26"/>
      <c r="W18" s="26"/>
      <c r="X18" s="26"/>
      <c r="Y18" s="26"/>
      <c r="AC18" s="8" t="s">
        <v>59</v>
      </c>
    </row>
    <row r="19" spans="1:29" ht="14.25">
      <c r="A19" s="15"/>
      <c r="B19" s="8">
        <f t="shared" si="0"/>
      </c>
      <c r="C19" s="58"/>
      <c r="D19" s="9">
        <f>ECPR!D14</f>
      </c>
      <c r="E19" s="12"/>
      <c r="F19" s="307"/>
      <c r="G19" s="326">
        <f>IF(C19="",0,ROUND(ECPR!K14,2))</f>
        <v>0</v>
      </c>
      <c r="H19" s="65">
        <f>IF(D19="",0,ROUND(ECPR!O14,2))</f>
        <v>0</v>
      </c>
      <c r="I19" s="302">
        <f t="shared" si="1"/>
        <v>0</v>
      </c>
      <c r="J19" s="68"/>
      <c r="K19" s="10"/>
      <c r="L19" s="15"/>
      <c r="M19" s="15"/>
      <c r="N19" s="15"/>
      <c r="O19" s="26"/>
      <c r="P19" s="26"/>
      <c r="Q19" s="26"/>
      <c r="R19" s="26"/>
      <c r="S19" s="26"/>
      <c r="T19" s="26"/>
      <c r="U19" s="26"/>
      <c r="V19" s="26"/>
      <c r="W19" s="26"/>
      <c r="X19" s="26"/>
      <c r="Y19" s="26"/>
      <c r="AC19" s="8" t="s">
        <v>76</v>
      </c>
    </row>
    <row r="20" spans="1:29" ht="14.25">
      <c r="A20" s="15"/>
      <c r="B20" s="8">
        <f t="shared" si="0"/>
      </c>
      <c r="C20" s="58"/>
      <c r="D20" s="9">
        <f>ECPR!D15</f>
      </c>
      <c r="E20" s="12"/>
      <c r="F20" s="307"/>
      <c r="G20" s="326">
        <f>IF(C20="",0,ROUND(ECPR!K15,2))</f>
        <v>0</v>
      </c>
      <c r="H20" s="65">
        <f>IF(D20="",0,ROUND(ECPR!O15,2))</f>
        <v>0</v>
      </c>
      <c r="I20" s="302">
        <f t="shared" si="1"/>
        <v>0</v>
      </c>
      <c r="J20" s="68"/>
      <c r="K20" s="10"/>
      <c r="L20" s="15"/>
      <c r="M20" s="15"/>
      <c r="N20" s="15"/>
      <c r="O20" s="26"/>
      <c r="P20" s="26"/>
      <c r="Q20" s="26"/>
      <c r="R20" s="26"/>
      <c r="S20" s="26"/>
      <c r="T20" s="26"/>
      <c r="U20" s="26"/>
      <c r="V20" s="26"/>
      <c r="W20" s="26"/>
      <c r="X20" s="26"/>
      <c r="Y20" s="26"/>
      <c r="Z20" s="8">
        <f aca="true" t="shared" si="2" ref="Z20:Z25">IF(C20="","",1)</f>
      </c>
      <c r="AC20" s="8" t="s">
        <v>77</v>
      </c>
    </row>
    <row r="21" spans="1:29" ht="14.25">
      <c r="A21" s="15"/>
      <c r="B21" s="8">
        <f t="shared" si="0"/>
      </c>
      <c r="C21" s="58"/>
      <c r="D21" s="9">
        <f>ECPR!D16</f>
      </c>
      <c r="E21" s="12"/>
      <c r="F21" s="307"/>
      <c r="G21" s="326">
        <f>IF(C21="",0,ROUND(ECPR!K16,2))</f>
        <v>0</v>
      </c>
      <c r="H21" s="65">
        <f>IF(D21="",0,ROUND(ECPR!O16,2))</f>
        <v>0</v>
      </c>
      <c r="I21" s="302">
        <f t="shared" si="1"/>
        <v>0</v>
      </c>
      <c r="J21" s="68"/>
      <c r="K21" s="10"/>
      <c r="L21" s="15"/>
      <c r="M21" s="15"/>
      <c r="N21" s="15"/>
      <c r="O21" s="26"/>
      <c r="P21" s="26"/>
      <c r="Q21" s="26"/>
      <c r="R21" s="26"/>
      <c r="S21" s="26"/>
      <c r="T21" s="26"/>
      <c r="U21" s="26"/>
      <c r="V21" s="26"/>
      <c r="W21" s="26"/>
      <c r="X21" s="26"/>
      <c r="Y21" s="26"/>
      <c r="Z21" s="8">
        <f t="shared" si="2"/>
      </c>
      <c r="AC21" s="8" t="s">
        <v>78</v>
      </c>
    </row>
    <row r="22" spans="1:29" ht="14.25">
      <c r="A22" s="15"/>
      <c r="B22" s="8">
        <f t="shared" si="0"/>
      </c>
      <c r="C22" s="58"/>
      <c r="D22" s="9">
        <f>ECPR!D17</f>
      </c>
      <c r="E22" s="12"/>
      <c r="F22" s="307"/>
      <c r="G22" s="326">
        <f>IF(C22="",0,ROUND(ECPR!K17,2))</f>
        <v>0</v>
      </c>
      <c r="H22" s="65">
        <f>IF(D22="",0,ROUND(ECPR!O17,2))</f>
        <v>0</v>
      </c>
      <c r="I22" s="302">
        <f t="shared" si="1"/>
        <v>0</v>
      </c>
      <c r="J22" s="68"/>
      <c r="K22" s="10"/>
      <c r="L22" s="15"/>
      <c r="M22" s="15"/>
      <c r="N22" s="15"/>
      <c r="O22" s="26"/>
      <c r="P22" s="26"/>
      <c r="Q22" s="26"/>
      <c r="R22" s="26"/>
      <c r="S22" s="26"/>
      <c r="T22" s="26"/>
      <c r="U22" s="26"/>
      <c r="V22" s="26"/>
      <c r="W22" s="26"/>
      <c r="X22" s="26"/>
      <c r="Y22" s="26"/>
      <c r="Z22" s="8">
        <f t="shared" si="2"/>
      </c>
      <c r="AC22" s="8" t="s">
        <v>39</v>
      </c>
    </row>
    <row r="23" spans="1:29" ht="14.25">
      <c r="A23" s="15"/>
      <c r="B23" s="8">
        <f t="shared" si="0"/>
      </c>
      <c r="C23" s="58"/>
      <c r="D23" s="9">
        <f>ECPR!D18</f>
      </c>
      <c r="E23" s="12"/>
      <c r="F23" s="307"/>
      <c r="G23" s="326">
        <f>IF(C23="",0,ROUND(ECPR!K18,2))</f>
        <v>0</v>
      </c>
      <c r="H23" s="65">
        <f>IF(D23="",0,ROUND(ECPR!O18,2))</f>
        <v>0</v>
      </c>
      <c r="I23" s="302">
        <f t="shared" si="1"/>
        <v>0</v>
      </c>
      <c r="J23" s="68"/>
      <c r="K23" s="10"/>
      <c r="L23" s="15"/>
      <c r="M23" s="15"/>
      <c r="N23" s="15"/>
      <c r="O23" s="26"/>
      <c r="P23" s="26"/>
      <c r="Q23" s="26"/>
      <c r="R23" s="26"/>
      <c r="S23" s="26"/>
      <c r="T23" s="26"/>
      <c r="U23" s="26"/>
      <c r="V23" s="26"/>
      <c r="W23" s="26"/>
      <c r="X23" s="26"/>
      <c r="Y23" s="26"/>
      <c r="Z23" s="8">
        <f t="shared" si="2"/>
      </c>
      <c r="AC23" s="8" t="s">
        <v>156</v>
      </c>
    </row>
    <row r="24" spans="1:29" ht="14.25">
      <c r="A24" s="15"/>
      <c r="B24" s="8">
        <f t="shared" si="0"/>
      </c>
      <c r="C24" s="58"/>
      <c r="D24" s="9">
        <f>ECPR!D19</f>
      </c>
      <c r="E24" s="12"/>
      <c r="F24" s="307"/>
      <c r="G24" s="326">
        <f>IF(C24="",0,ROUND(ECPR!K19,2))</f>
        <v>0</v>
      </c>
      <c r="H24" s="65">
        <f>IF(D24="",0,ROUND(ECPR!O19,2))</f>
        <v>0</v>
      </c>
      <c r="I24" s="302">
        <f t="shared" si="1"/>
        <v>0</v>
      </c>
      <c r="J24" s="68"/>
      <c r="K24" s="10"/>
      <c r="L24" s="15"/>
      <c r="M24" s="15"/>
      <c r="N24" s="15"/>
      <c r="O24" s="26"/>
      <c r="P24" s="26"/>
      <c r="Q24" s="26"/>
      <c r="R24" s="26"/>
      <c r="S24" s="26"/>
      <c r="T24" s="26"/>
      <c r="U24" s="26"/>
      <c r="V24" s="26"/>
      <c r="W24" s="26"/>
      <c r="X24" s="26"/>
      <c r="Y24" s="26"/>
      <c r="Z24" s="8">
        <f t="shared" si="2"/>
      </c>
      <c r="AC24" s="8" t="s">
        <v>469</v>
      </c>
    </row>
    <row r="25" spans="1:29" ht="15.75" customHeight="1" thickBot="1">
      <c r="A25" s="15"/>
      <c r="B25" s="8">
        <f t="shared" si="0"/>
      </c>
      <c r="C25" s="59"/>
      <c r="D25" s="60">
        <f>ECPR!D20</f>
      </c>
      <c r="E25" s="61"/>
      <c r="F25" s="308"/>
      <c r="G25" s="327">
        <f>IF(C25="",0,ROUND(ECPR!K20,2))</f>
        <v>0</v>
      </c>
      <c r="H25" s="67">
        <f>IF(D25="",0,ROUND(ECPR!O20,2))</f>
        <v>0</v>
      </c>
      <c r="I25" s="303">
        <f t="shared" si="1"/>
        <v>0</v>
      </c>
      <c r="J25" s="68"/>
      <c r="K25" s="10"/>
      <c r="L25" s="15"/>
      <c r="M25" s="15"/>
      <c r="N25" s="15"/>
      <c r="O25" s="26"/>
      <c r="P25" s="26"/>
      <c r="Q25" s="26"/>
      <c r="R25" s="26"/>
      <c r="S25" s="26"/>
      <c r="T25" s="26"/>
      <c r="U25" s="26"/>
      <c r="V25" s="26"/>
      <c r="W25" s="26"/>
      <c r="X25" s="26"/>
      <c r="Y25" s="26"/>
      <c r="Z25" s="8">
        <f t="shared" si="2"/>
      </c>
      <c r="AC25" s="8" t="s">
        <v>79</v>
      </c>
    </row>
    <row r="26" spans="1:29" ht="15" thickBot="1">
      <c r="A26" s="15"/>
      <c r="C26" s="68"/>
      <c r="D26" s="68"/>
      <c r="E26" s="68"/>
      <c r="F26" s="68"/>
      <c r="G26" s="323">
        <f>SUM(G16:G25)</f>
        <v>0</v>
      </c>
      <c r="H26" s="324">
        <f>SUM(H16:H25)</f>
        <v>0</v>
      </c>
      <c r="I26" s="304">
        <f>SUM(I16:I25)</f>
        <v>0</v>
      </c>
      <c r="J26" s="68"/>
      <c r="K26" s="10"/>
      <c r="L26" s="15"/>
      <c r="M26" s="15"/>
      <c r="N26" s="15"/>
      <c r="O26" s="26"/>
      <c r="P26" s="26"/>
      <c r="Q26" s="26"/>
      <c r="R26" s="26"/>
      <c r="S26" s="26"/>
      <c r="T26" s="26"/>
      <c r="U26" s="26"/>
      <c r="V26" s="26"/>
      <c r="W26" s="26"/>
      <c r="X26" s="26"/>
      <c r="Y26" s="26"/>
      <c r="AC26" s="8" t="s">
        <v>86</v>
      </c>
    </row>
    <row r="27" spans="1:29" ht="15" thickBot="1">
      <c r="A27" s="15"/>
      <c r="C27" s="449" t="s">
        <v>339</v>
      </c>
      <c r="D27" s="449"/>
      <c r="E27" s="449"/>
      <c r="F27" s="449"/>
      <c r="G27" s="449"/>
      <c r="H27" s="68"/>
      <c r="I27" s="68"/>
      <c r="J27" s="68"/>
      <c r="K27" s="10"/>
      <c r="L27" s="15"/>
      <c r="M27" s="15"/>
      <c r="N27" s="15"/>
      <c r="O27" s="26"/>
      <c r="P27" s="26"/>
      <c r="Q27" s="26"/>
      <c r="R27" s="26"/>
      <c r="S27" s="26"/>
      <c r="T27" s="26"/>
      <c r="U27" s="26"/>
      <c r="V27" s="26"/>
      <c r="W27" s="26"/>
      <c r="X27" s="26"/>
      <c r="Y27" s="26"/>
      <c r="AC27" s="8" t="s">
        <v>470</v>
      </c>
    </row>
    <row r="28" spans="1:29" ht="110.25" customHeight="1" thickBot="1">
      <c r="A28" s="15"/>
      <c r="C28" s="288" t="s">
        <v>152</v>
      </c>
      <c r="D28" s="284" t="s">
        <v>5</v>
      </c>
      <c r="E28" s="284" t="s">
        <v>321</v>
      </c>
      <c r="F28" s="284" t="s">
        <v>261</v>
      </c>
      <c r="G28" s="288" t="s">
        <v>377</v>
      </c>
      <c r="H28" s="285" t="s">
        <v>375</v>
      </c>
      <c r="I28" s="285" t="s">
        <v>376</v>
      </c>
      <c r="J28" s="68"/>
      <c r="K28" s="10"/>
      <c r="L28" s="15"/>
      <c r="M28" s="15"/>
      <c r="N28" s="15"/>
      <c r="O28" s="26"/>
      <c r="P28" s="26"/>
      <c r="Q28" s="26"/>
      <c r="R28" s="26"/>
      <c r="S28" s="26"/>
      <c r="T28" s="26"/>
      <c r="U28" s="26"/>
      <c r="V28" s="26"/>
      <c r="W28" s="26"/>
      <c r="X28" s="26"/>
      <c r="Y28" s="26"/>
      <c r="AC28" s="8" t="s">
        <v>61</v>
      </c>
    </row>
    <row r="29" spans="1:29" ht="14.25">
      <c r="A29" s="15"/>
      <c r="B29" s="8" t="str">
        <f>"Livestock "&amp;C29</f>
        <v>Livestock </v>
      </c>
      <c r="C29" s="55"/>
      <c r="D29" s="56">
        <f>ECPR!D24</f>
      </c>
      <c r="E29" s="71"/>
      <c r="F29" s="315"/>
      <c r="G29" s="320">
        <f>IF(OR(C29="",E29=""),0,ROUND(ECPR!G24,2))</f>
        <v>0</v>
      </c>
      <c r="H29" s="289">
        <f>IF(OR(C29="",F29=""),0,ROUND(ECPR!J24,2))</f>
        <v>0</v>
      </c>
      <c r="I29" s="318">
        <f aca="true" t="shared" si="3" ref="I29:I38">G29+H29</f>
        <v>0</v>
      </c>
      <c r="J29" s="68"/>
      <c r="K29" s="10"/>
      <c r="L29" s="15"/>
      <c r="M29" s="15"/>
      <c r="N29" s="15"/>
      <c r="O29" s="26"/>
      <c r="P29" s="26"/>
      <c r="Q29" s="26"/>
      <c r="R29" s="26"/>
      <c r="S29" s="26"/>
      <c r="T29" s="26"/>
      <c r="U29" s="26"/>
      <c r="V29" s="26"/>
      <c r="W29" s="26"/>
      <c r="X29" s="26"/>
      <c r="Y29" s="26"/>
      <c r="AC29" s="8" t="s">
        <v>80</v>
      </c>
    </row>
    <row r="30" spans="1:29" ht="14.25">
      <c r="A30" s="15"/>
      <c r="B30" s="8" t="str">
        <f aca="true" t="shared" si="4" ref="B30:B38">"Livestock "&amp;C30</f>
        <v>Livestock </v>
      </c>
      <c r="C30" s="58"/>
      <c r="D30" s="9">
        <f>ECPR!D25</f>
      </c>
      <c r="E30" s="14"/>
      <c r="F30" s="316"/>
      <c r="G30" s="321">
        <f>IF(OR(C30="",E30=""),0,ROUND(ECPR!G25,2))</f>
        <v>0</v>
      </c>
      <c r="H30" s="290">
        <f>IF(OR(C30="",F30=""),0,ROUND(ECPR!J25,2))</f>
        <v>0</v>
      </c>
      <c r="I30" s="319">
        <f t="shared" si="3"/>
        <v>0</v>
      </c>
      <c r="J30" s="68"/>
      <c r="K30" s="10"/>
      <c r="L30" s="15"/>
      <c r="M30" s="15"/>
      <c r="N30" s="15"/>
      <c r="O30" s="26"/>
      <c r="P30" s="26"/>
      <c r="Q30" s="26"/>
      <c r="R30" s="26"/>
      <c r="S30" s="26"/>
      <c r="T30" s="26"/>
      <c r="U30" s="26"/>
      <c r="V30" s="26"/>
      <c r="W30" s="26"/>
      <c r="X30" s="26"/>
      <c r="Y30" s="26"/>
      <c r="AC30" s="8" t="s">
        <v>62</v>
      </c>
    </row>
    <row r="31" spans="1:29" ht="14.25">
      <c r="A31" s="15"/>
      <c r="B31" s="8" t="str">
        <f t="shared" si="4"/>
        <v>Livestock </v>
      </c>
      <c r="C31" s="58"/>
      <c r="D31" s="9">
        <f>ECPR!D26</f>
      </c>
      <c r="E31" s="14"/>
      <c r="F31" s="316"/>
      <c r="G31" s="321">
        <f>IF(OR(C31="",E31=""),0,ROUND(ECPR!G26,2))</f>
        <v>0</v>
      </c>
      <c r="H31" s="290">
        <f>IF(OR(C31="",F31=""),0,ROUND(ECPR!J26,2))</f>
        <v>0</v>
      </c>
      <c r="I31" s="319">
        <f t="shared" si="3"/>
        <v>0</v>
      </c>
      <c r="J31" s="68"/>
      <c r="K31" s="10"/>
      <c r="L31" s="15"/>
      <c r="M31" s="15"/>
      <c r="N31" s="15"/>
      <c r="O31" s="26"/>
      <c r="P31" s="26"/>
      <c r="Q31" s="26"/>
      <c r="R31" s="26"/>
      <c r="S31" s="26"/>
      <c r="T31" s="26"/>
      <c r="U31" s="26"/>
      <c r="V31" s="26"/>
      <c r="W31" s="26"/>
      <c r="X31" s="26"/>
      <c r="Y31" s="26"/>
      <c r="AC31" s="8" t="s">
        <v>63</v>
      </c>
    </row>
    <row r="32" spans="1:29" ht="14.25">
      <c r="A32" s="15"/>
      <c r="B32" s="8" t="str">
        <f t="shared" si="4"/>
        <v>Livestock </v>
      </c>
      <c r="C32" s="58"/>
      <c r="D32" s="9">
        <f>ECPR!D27</f>
      </c>
      <c r="E32" s="14"/>
      <c r="F32" s="316"/>
      <c r="G32" s="321">
        <f>IF(OR(C32="",E32=""),0,ROUND(ECPR!G27,2))</f>
        <v>0</v>
      </c>
      <c r="H32" s="290">
        <f>IF(OR(C32="",F32=""),0,ROUND(ECPR!J27,2))</f>
        <v>0</v>
      </c>
      <c r="I32" s="319">
        <f t="shared" si="3"/>
        <v>0</v>
      </c>
      <c r="J32" s="68"/>
      <c r="K32" s="10"/>
      <c r="L32" s="15"/>
      <c r="M32" s="15"/>
      <c r="N32" s="15"/>
      <c r="O32" s="26"/>
      <c r="P32" s="26"/>
      <c r="Q32" s="26"/>
      <c r="R32" s="26"/>
      <c r="S32" s="26"/>
      <c r="T32" s="26"/>
      <c r="U32" s="26"/>
      <c r="V32" s="26"/>
      <c r="W32" s="26"/>
      <c r="X32" s="26"/>
      <c r="Y32" s="26"/>
      <c r="AC32" s="8" t="s">
        <v>64</v>
      </c>
    </row>
    <row r="33" spans="1:29" ht="14.25">
      <c r="A33" s="15"/>
      <c r="B33" s="8" t="str">
        <f t="shared" si="4"/>
        <v>Livestock </v>
      </c>
      <c r="C33" s="58"/>
      <c r="D33" s="9">
        <f>ECPR!D28</f>
      </c>
      <c r="E33" s="14"/>
      <c r="F33" s="316"/>
      <c r="G33" s="321">
        <f>IF(OR(C33="",E33=""),0,ROUND(ECPR!G28,2))</f>
        <v>0</v>
      </c>
      <c r="H33" s="290">
        <f>IF(OR(C33="",F33=""),0,ROUND(ECPR!J28,2))</f>
        <v>0</v>
      </c>
      <c r="I33" s="319">
        <f t="shared" si="3"/>
        <v>0</v>
      </c>
      <c r="J33" s="68"/>
      <c r="K33" s="10"/>
      <c r="L33" s="15"/>
      <c r="M33" s="15"/>
      <c r="N33" s="15"/>
      <c r="O33" s="26"/>
      <c r="P33" s="26"/>
      <c r="Q33" s="26"/>
      <c r="R33" s="26"/>
      <c r="S33" s="26"/>
      <c r="T33" s="26"/>
      <c r="U33" s="26"/>
      <c r="V33" s="26"/>
      <c r="W33" s="26"/>
      <c r="X33" s="26"/>
      <c r="Y33" s="26"/>
      <c r="Z33" s="8">
        <f>IF(C33="","",1)</f>
      </c>
      <c r="AC33" s="8" t="s">
        <v>65</v>
      </c>
    </row>
    <row r="34" spans="1:29" ht="14.25">
      <c r="A34" s="15"/>
      <c r="B34" s="8" t="str">
        <f t="shared" si="4"/>
        <v>Livestock </v>
      </c>
      <c r="C34" s="58"/>
      <c r="D34" s="9">
        <f>ECPR!D29</f>
      </c>
      <c r="E34" s="14"/>
      <c r="F34" s="316"/>
      <c r="G34" s="321">
        <f>IF(OR(C34="",E34=""),0,ROUND(ECPR!G29,2))</f>
        <v>0</v>
      </c>
      <c r="H34" s="290">
        <f>IF(OR(C34="",F34=""),0,ROUND(ECPR!J29,2))</f>
        <v>0</v>
      </c>
      <c r="I34" s="319">
        <f t="shared" si="3"/>
        <v>0</v>
      </c>
      <c r="J34" s="68"/>
      <c r="K34" s="10"/>
      <c r="L34" s="15"/>
      <c r="M34" s="15"/>
      <c r="N34" s="15"/>
      <c r="O34" s="26"/>
      <c r="P34" s="26"/>
      <c r="Q34" s="26"/>
      <c r="R34" s="26"/>
      <c r="S34" s="26"/>
      <c r="T34" s="26"/>
      <c r="U34" s="26"/>
      <c r="V34" s="26"/>
      <c r="W34" s="26"/>
      <c r="X34" s="26"/>
      <c r="Y34" s="26"/>
      <c r="Z34" s="8">
        <f>IF(C34="","",1)</f>
      </c>
      <c r="AC34" s="8" t="s">
        <v>66</v>
      </c>
    </row>
    <row r="35" spans="1:29" ht="14.25">
      <c r="A35" s="15"/>
      <c r="B35" s="8" t="str">
        <f t="shared" si="4"/>
        <v>Livestock </v>
      </c>
      <c r="C35" s="58"/>
      <c r="D35" s="9">
        <f>ECPR!D30</f>
      </c>
      <c r="E35" s="14"/>
      <c r="F35" s="316"/>
      <c r="G35" s="321">
        <f>IF(OR(C35="",E35=""),0,ROUND(ECPR!G30,2))</f>
        <v>0</v>
      </c>
      <c r="H35" s="290">
        <f>IF(OR(C35="",F35=""),0,ROUND(ECPR!J30,2))</f>
        <v>0</v>
      </c>
      <c r="I35" s="319">
        <f t="shared" si="3"/>
        <v>0</v>
      </c>
      <c r="J35" s="68"/>
      <c r="K35" s="10"/>
      <c r="L35" s="15"/>
      <c r="M35" s="15"/>
      <c r="N35" s="15"/>
      <c r="O35" s="26"/>
      <c r="P35" s="26"/>
      <c r="Q35" s="26"/>
      <c r="R35" s="26"/>
      <c r="S35" s="26"/>
      <c r="T35" s="26"/>
      <c r="U35" s="26"/>
      <c r="V35" s="26"/>
      <c r="W35" s="26"/>
      <c r="X35" s="26"/>
      <c r="Y35" s="26"/>
      <c r="Z35" s="8">
        <f>IF(C35="","",1)</f>
      </c>
      <c r="AC35" s="8" t="s">
        <v>81</v>
      </c>
    </row>
    <row r="36" spans="1:29" ht="14.25">
      <c r="A36" s="15"/>
      <c r="B36" s="8" t="str">
        <f t="shared" si="4"/>
        <v>Livestock </v>
      </c>
      <c r="C36" s="58"/>
      <c r="D36" s="9">
        <f>ECPR!D31</f>
      </c>
      <c r="E36" s="14"/>
      <c r="F36" s="316"/>
      <c r="G36" s="321">
        <f>IF(OR(C36="",E36=""),0,ROUND(ECPR!G31,2))</f>
        <v>0</v>
      </c>
      <c r="H36" s="290">
        <f>IF(OR(C36="",F36=""),0,ROUND(ECPR!J31,2))</f>
        <v>0</v>
      </c>
      <c r="I36" s="319">
        <f t="shared" si="3"/>
        <v>0</v>
      </c>
      <c r="J36" s="68"/>
      <c r="K36" s="10"/>
      <c r="L36" s="15"/>
      <c r="M36" s="15"/>
      <c r="N36" s="15"/>
      <c r="O36" s="26"/>
      <c r="P36" s="26"/>
      <c r="Q36" s="26"/>
      <c r="R36" s="26"/>
      <c r="S36" s="26"/>
      <c r="T36" s="26"/>
      <c r="U36" s="26"/>
      <c r="V36" s="26"/>
      <c r="W36" s="26"/>
      <c r="X36" s="26"/>
      <c r="Y36" s="26"/>
      <c r="AC36" s="8" t="s">
        <v>472</v>
      </c>
    </row>
    <row r="37" spans="1:29" ht="14.25">
      <c r="A37" s="15"/>
      <c r="B37" s="8" t="str">
        <f t="shared" si="4"/>
        <v>Livestock </v>
      </c>
      <c r="C37" s="58"/>
      <c r="D37" s="9">
        <f>ECPR!D32</f>
      </c>
      <c r="E37" s="14"/>
      <c r="F37" s="316"/>
      <c r="G37" s="321">
        <f>IF(OR(C37="",E37=""),0,ROUND(ECPR!G32,2))</f>
        <v>0</v>
      </c>
      <c r="H37" s="290">
        <f>IF(OR(C37="",F37=""),0,ROUND(ECPR!J32,2))</f>
        <v>0</v>
      </c>
      <c r="I37" s="319">
        <f t="shared" si="3"/>
        <v>0</v>
      </c>
      <c r="J37" s="68"/>
      <c r="K37" s="10"/>
      <c r="L37" s="15"/>
      <c r="M37" s="15"/>
      <c r="N37" s="15"/>
      <c r="O37" s="26"/>
      <c r="P37" s="26"/>
      <c r="Q37" s="26"/>
      <c r="R37" s="26"/>
      <c r="S37" s="26"/>
      <c r="T37" s="26"/>
      <c r="U37" s="26"/>
      <c r="V37" s="26"/>
      <c r="W37" s="26"/>
      <c r="X37" s="26"/>
      <c r="Y37" s="26"/>
      <c r="AC37" s="8" t="s">
        <v>233</v>
      </c>
    </row>
    <row r="38" spans="1:29" ht="14.25">
      <c r="A38" s="15"/>
      <c r="B38" s="8" t="str">
        <f t="shared" si="4"/>
        <v>Livestock </v>
      </c>
      <c r="C38" s="58"/>
      <c r="D38" s="9">
        <f>ECPR!D33</f>
      </c>
      <c r="E38" s="14"/>
      <c r="F38" s="316"/>
      <c r="G38" s="321">
        <f>IF(OR(C38="",E38=""),0,ROUND(ECPR!G33,2))</f>
        <v>0</v>
      </c>
      <c r="H38" s="290">
        <f>IF(OR(C38="",F38=""),0,ROUND(ECPR!J33,2))</f>
        <v>0</v>
      </c>
      <c r="I38" s="319">
        <f t="shared" si="3"/>
        <v>0</v>
      </c>
      <c r="J38" s="68"/>
      <c r="K38" s="10"/>
      <c r="L38" s="15"/>
      <c r="M38" s="15"/>
      <c r="N38" s="15"/>
      <c r="O38" s="26"/>
      <c r="P38" s="26"/>
      <c r="Q38" s="26"/>
      <c r="R38" s="26"/>
      <c r="S38" s="26"/>
      <c r="T38" s="26"/>
      <c r="U38" s="26"/>
      <c r="V38" s="26"/>
      <c r="W38" s="26"/>
      <c r="X38" s="26"/>
      <c r="Y38" s="26"/>
      <c r="AC38" s="8" t="s">
        <v>41</v>
      </c>
    </row>
    <row r="39" spans="1:29" ht="15" thickBot="1">
      <c r="A39" s="15"/>
      <c r="C39" s="68"/>
      <c r="D39" s="68"/>
      <c r="E39" s="68"/>
      <c r="F39" s="68"/>
      <c r="G39" s="323">
        <f>SUM(G29:G38)</f>
        <v>0</v>
      </c>
      <c r="H39" s="324">
        <f>SUM(H29:H38)</f>
        <v>0</v>
      </c>
      <c r="I39" s="277">
        <f>SUM(I29:I38)</f>
        <v>0</v>
      </c>
      <c r="J39" s="68"/>
      <c r="K39" s="10"/>
      <c r="L39" s="15"/>
      <c r="M39" s="15"/>
      <c r="N39" s="15"/>
      <c r="O39" s="26"/>
      <c r="P39" s="26"/>
      <c r="Q39" s="26"/>
      <c r="R39" s="26"/>
      <c r="S39" s="26"/>
      <c r="T39" s="26"/>
      <c r="U39" s="26"/>
      <c r="V39" s="26"/>
      <c r="W39" s="26"/>
      <c r="X39" s="26"/>
      <c r="Y39" s="26"/>
      <c r="AC39" s="8" t="s">
        <v>42</v>
      </c>
    </row>
    <row r="40" spans="1:29" ht="15" thickBot="1">
      <c r="A40" s="15"/>
      <c r="C40" s="449" t="s">
        <v>352</v>
      </c>
      <c r="D40" s="449"/>
      <c r="E40" s="449"/>
      <c r="F40" s="449"/>
      <c r="G40" s="449"/>
      <c r="H40" s="449"/>
      <c r="I40" s="68"/>
      <c r="J40" s="68"/>
      <c r="K40" s="10"/>
      <c r="L40" s="15"/>
      <c r="M40" s="15"/>
      <c r="N40" s="15"/>
      <c r="O40" s="26"/>
      <c r="P40" s="26"/>
      <c r="Q40" s="26"/>
      <c r="R40" s="26"/>
      <c r="S40" s="26"/>
      <c r="T40" s="26"/>
      <c r="U40" s="26"/>
      <c r="V40" s="26"/>
      <c r="W40" s="26"/>
      <c r="X40" s="26"/>
      <c r="Y40" s="26"/>
      <c r="AC40" s="8" t="s">
        <v>43</v>
      </c>
    </row>
    <row r="41" spans="1:29" ht="72" thickBot="1">
      <c r="A41" s="15"/>
      <c r="C41" s="288" t="s">
        <v>106</v>
      </c>
      <c r="D41" s="291"/>
      <c r="E41" s="284" t="s">
        <v>262</v>
      </c>
      <c r="F41" s="284" t="s">
        <v>263</v>
      </c>
      <c r="G41" s="288" t="s">
        <v>161</v>
      </c>
      <c r="H41" s="285" t="s">
        <v>160</v>
      </c>
      <c r="I41" s="68"/>
      <c r="J41" s="68"/>
      <c r="K41" s="10"/>
      <c r="L41" s="15"/>
      <c r="M41" s="15"/>
      <c r="N41" s="15"/>
      <c r="O41" s="26"/>
      <c r="P41" s="26"/>
      <c r="Q41" s="26"/>
      <c r="R41" s="26"/>
      <c r="S41" s="26"/>
      <c r="T41" s="26"/>
      <c r="U41" s="26"/>
      <c r="V41" s="26"/>
      <c r="W41" s="26"/>
      <c r="X41" s="26"/>
      <c r="Y41" s="26"/>
      <c r="AC41" s="8" t="s">
        <v>238</v>
      </c>
    </row>
    <row r="42" spans="1:29" ht="14.25">
      <c r="A42" s="15"/>
      <c r="B42" s="8" t="str">
        <f>"Value Loss "&amp;C42</f>
        <v>Value Loss </v>
      </c>
      <c r="C42" s="55"/>
      <c r="D42" s="293"/>
      <c r="E42" s="62"/>
      <c r="F42" s="328"/>
      <c r="G42" s="442" t="s">
        <v>158</v>
      </c>
      <c r="H42" s="443"/>
      <c r="I42" s="68"/>
      <c r="J42" s="68"/>
      <c r="K42" s="10"/>
      <c r="L42" s="15"/>
      <c r="M42" s="15"/>
      <c r="N42" s="15"/>
      <c r="O42" s="26"/>
      <c r="P42" s="26"/>
      <c r="Q42" s="26"/>
      <c r="R42" s="26"/>
      <c r="S42" s="26"/>
      <c r="T42" s="26"/>
      <c r="U42" s="26"/>
      <c r="V42" s="26"/>
      <c r="W42" s="26"/>
      <c r="X42" s="26"/>
      <c r="Y42" s="26"/>
      <c r="AC42" s="8" t="s">
        <v>474</v>
      </c>
    </row>
    <row r="43" spans="1:29" ht="14.25">
      <c r="A43" s="15"/>
      <c r="B43" s="8" t="str">
        <f>"Value Loss "&amp;C43</f>
        <v>Value Loss </v>
      </c>
      <c r="C43" s="58"/>
      <c r="D43" s="292"/>
      <c r="E43" s="13"/>
      <c r="F43" s="329"/>
      <c r="G43" s="444"/>
      <c r="H43" s="445"/>
      <c r="I43" s="68"/>
      <c r="J43" s="68"/>
      <c r="K43" s="10"/>
      <c r="L43" s="15"/>
      <c r="M43" s="15"/>
      <c r="N43" s="15"/>
      <c r="O43" s="26"/>
      <c r="P43" s="26"/>
      <c r="Q43" s="26"/>
      <c r="R43" s="26"/>
      <c r="S43" s="26"/>
      <c r="T43" s="26"/>
      <c r="U43" s="26"/>
      <c r="V43" s="26"/>
      <c r="W43" s="26"/>
      <c r="X43" s="26"/>
      <c r="Y43" s="26"/>
      <c r="AC43" s="8" t="s">
        <v>82</v>
      </c>
    </row>
    <row r="44" spans="1:29" ht="15" thickBot="1">
      <c r="A44" s="15"/>
      <c r="B44" s="8" t="str">
        <f>"Value Loss "&amp;C44</f>
        <v>Value Loss </v>
      </c>
      <c r="C44" s="59"/>
      <c r="D44" s="294"/>
      <c r="E44" s="295"/>
      <c r="F44" s="330"/>
      <c r="G44" s="446"/>
      <c r="H44" s="447"/>
      <c r="I44" s="68"/>
      <c r="J44" s="68"/>
      <c r="K44" s="10"/>
      <c r="L44" s="15"/>
      <c r="M44" s="15"/>
      <c r="N44" s="15"/>
      <c r="O44" s="26"/>
      <c r="P44" s="26"/>
      <c r="Q44" s="26"/>
      <c r="R44" s="26"/>
      <c r="S44" s="26"/>
      <c r="T44" s="26"/>
      <c r="U44" s="26"/>
      <c r="V44" s="26"/>
      <c r="W44" s="26"/>
      <c r="X44" s="26"/>
      <c r="Y44" s="26"/>
      <c r="AC44" s="8" t="s">
        <v>83</v>
      </c>
    </row>
    <row r="45" spans="1:29" ht="14.25" hidden="1">
      <c r="A45" s="15"/>
      <c r="B45" s="8" t="str">
        <f>"Value Loss "&amp;C45</f>
        <v>Value Loss </v>
      </c>
      <c r="C45" s="430"/>
      <c r="D45" s="431"/>
      <c r="E45" s="432"/>
      <c r="F45" s="433"/>
      <c r="G45" s="434"/>
      <c r="H45" s="435"/>
      <c r="I45" s="69"/>
      <c r="J45" s="69"/>
      <c r="K45" s="10"/>
      <c r="L45" s="15"/>
      <c r="M45" s="15"/>
      <c r="N45" s="15"/>
      <c r="O45" s="26"/>
      <c r="P45" s="26"/>
      <c r="Q45" s="26"/>
      <c r="R45" s="26"/>
      <c r="S45" s="26"/>
      <c r="T45" s="26"/>
      <c r="U45" s="26"/>
      <c r="V45" s="26"/>
      <c r="W45" s="26"/>
      <c r="X45" s="26"/>
      <c r="Y45" s="26"/>
      <c r="AC45" s="8" t="s">
        <v>44</v>
      </c>
    </row>
    <row r="46" spans="1:29" ht="15" hidden="1" thickBot="1">
      <c r="A46" s="15"/>
      <c r="B46" s="8" t="str">
        <f>"Value Loss "&amp;C46</f>
        <v>Value Loss </v>
      </c>
      <c r="C46" s="59"/>
      <c r="D46" s="294"/>
      <c r="E46" s="295"/>
      <c r="F46" s="330"/>
      <c r="G46" s="428"/>
      <c r="H46" s="429"/>
      <c r="I46" s="69"/>
      <c r="J46" s="69"/>
      <c r="K46" s="10"/>
      <c r="L46" s="15"/>
      <c r="M46" s="15"/>
      <c r="N46" s="15"/>
      <c r="O46" s="26"/>
      <c r="P46" s="26"/>
      <c r="Q46" s="26"/>
      <c r="R46" s="26"/>
      <c r="S46" s="26"/>
      <c r="T46" s="26"/>
      <c r="U46" s="26"/>
      <c r="V46" s="26"/>
      <c r="W46" s="26"/>
      <c r="X46" s="26"/>
      <c r="Y46" s="26"/>
      <c r="AC46" s="8" t="s">
        <v>84</v>
      </c>
    </row>
    <row r="47" spans="1:29" ht="14.25" hidden="1">
      <c r="A47" s="15"/>
      <c r="C47" s="68"/>
      <c r="D47" s="68"/>
      <c r="E47" s="68"/>
      <c r="F47" s="68"/>
      <c r="G47" s="68"/>
      <c r="H47" s="68"/>
      <c r="I47" s="68"/>
      <c r="J47" s="68"/>
      <c r="K47" s="10"/>
      <c r="L47" s="15"/>
      <c r="M47" s="15"/>
      <c r="N47" s="15"/>
      <c r="O47" s="26"/>
      <c r="P47" s="26"/>
      <c r="Q47" s="26"/>
      <c r="R47" s="26"/>
      <c r="S47" s="26"/>
      <c r="T47" s="26"/>
      <c r="U47" s="26"/>
      <c r="V47" s="26"/>
      <c r="W47" s="26"/>
      <c r="X47" s="26"/>
      <c r="Y47" s="26"/>
      <c r="AC47" s="8" t="s">
        <v>85</v>
      </c>
    </row>
    <row r="48" spans="1:25" ht="15" thickBot="1">
      <c r="A48" s="15"/>
      <c r="C48" s="449" t="s">
        <v>340</v>
      </c>
      <c r="D48" s="449"/>
      <c r="E48" s="449"/>
      <c r="F48" s="449"/>
      <c r="G48" s="449"/>
      <c r="H48" s="449"/>
      <c r="I48" s="68"/>
      <c r="J48" s="68"/>
      <c r="K48" s="10"/>
      <c r="L48" s="15"/>
      <c r="M48" s="15"/>
      <c r="N48" s="15"/>
      <c r="O48" s="26"/>
      <c r="P48" s="26"/>
      <c r="Q48" s="26"/>
      <c r="R48" s="26"/>
      <c r="S48" s="26"/>
      <c r="T48" s="26"/>
      <c r="U48" s="26"/>
      <c r="V48" s="26"/>
      <c r="W48" s="26"/>
      <c r="X48" s="26"/>
      <c r="Y48" s="26"/>
    </row>
    <row r="49" spans="1:24" ht="129.75" thickBot="1">
      <c r="A49" s="15"/>
      <c r="C49" s="331" t="s">
        <v>106</v>
      </c>
      <c r="D49" s="332" t="s">
        <v>5</v>
      </c>
      <c r="E49" s="332" t="s">
        <v>153</v>
      </c>
      <c r="F49" s="332" t="s">
        <v>154</v>
      </c>
      <c r="G49" s="333" t="s">
        <v>155</v>
      </c>
      <c r="H49" s="288" t="s">
        <v>378</v>
      </c>
      <c r="I49" s="284" t="s">
        <v>379</v>
      </c>
      <c r="J49" s="285" t="s">
        <v>375</v>
      </c>
      <c r="K49" s="300" t="s">
        <v>376</v>
      </c>
      <c r="L49" s="15"/>
      <c r="M49" s="15"/>
      <c r="N49" s="26"/>
      <c r="O49" s="26"/>
      <c r="P49" s="26"/>
      <c r="Q49" s="26"/>
      <c r="R49" s="26"/>
      <c r="S49" s="26"/>
      <c r="T49" s="26"/>
      <c r="U49" s="26"/>
      <c r="V49" s="26"/>
      <c r="W49" s="26"/>
      <c r="X49" s="26"/>
    </row>
    <row r="50" spans="1:24" ht="14.25">
      <c r="A50" s="15"/>
      <c r="B50" s="8" t="str">
        <f>"Specialty Crops "&amp;C50</f>
        <v>Specialty Crops </v>
      </c>
      <c r="C50" s="55"/>
      <c r="D50" s="56">
        <f>ECPR!D44</f>
      </c>
      <c r="E50" s="334"/>
      <c r="F50" s="334"/>
      <c r="G50" s="337"/>
      <c r="H50" s="309">
        <f>IF(C50="",0,ROUND(ECPR!I44,2))</f>
        <v>0</v>
      </c>
      <c r="I50" s="63">
        <f>IF(C50="",0,ROUND(ECPR!L44,2))</f>
        <v>0</v>
      </c>
      <c r="J50" s="340">
        <f>IF(OR(C50="",G50=""),0,ROUND(ECPR!H57,2))</f>
        <v>0</v>
      </c>
      <c r="K50" s="341">
        <f>SUM(H50:J50)</f>
        <v>0</v>
      </c>
      <c r="L50" s="15"/>
      <c r="M50" s="15"/>
      <c r="N50" s="26"/>
      <c r="O50" s="26" t="str">
        <f>IF(C50="","No",VLOOKUP(B50,$C$99:$T$167,16,FALSE))</f>
        <v>No</v>
      </c>
      <c r="P50" s="26" t="str">
        <f>IF(C50="","No",VLOOKUP(B50,$C$99:$T$167,17,FALSE))</f>
        <v>No</v>
      </c>
      <c r="Q50" s="26" t="str">
        <f>IF(C50="","No",VLOOKUP(B50,$C$99:$T$167,18,FALSE))</f>
        <v>No</v>
      </c>
      <c r="R50" s="26"/>
      <c r="S50" s="26"/>
      <c r="T50" s="26"/>
      <c r="U50" s="26"/>
      <c r="V50" s="26"/>
      <c r="W50" s="26"/>
      <c r="X50" s="26"/>
    </row>
    <row r="51" spans="1:24" ht="14.25">
      <c r="A51" s="15"/>
      <c r="B51" s="8" t="str">
        <f aca="true" t="shared" si="5" ref="B51:B59">"Specialty Crops "&amp;C51</f>
        <v>Specialty Crops </v>
      </c>
      <c r="C51" s="58"/>
      <c r="D51" s="9">
        <f>ECPR!D45</f>
      </c>
      <c r="E51" s="335"/>
      <c r="F51" s="335"/>
      <c r="G51" s="338"/>
      <c r="H51" s="310">
        <f>IF(C51="",0,ROUND(ECPR!I45,2))</f>
        <v>0</v>
      </c>
      <c r="I51" s="11">
        <f>IF(C51="",0,ROUND(ECPR!L45,2))</f>
        <v>0</v>
      </c>
      <c r="J51" s="342">
        <f>IF(OR(C51="",G51=""),0,ROUND(ECPR!H58,2))</f>
        <v>0</v>
      </c>
      <c r="K51" s="343">
        <f>SUM(H51:J51)</f>
        <v>0</v>
      </c>
      <c r="L51" s="15"/>
      <c r="M51" s="15"/>
      <c r="N51" s="26"/>
      <c r="O51" s="26" t="str">
        <f aca="true" t="shared" si="6" ref="O51:O60">IF(C51="","No",VLOOKUP(B51,$C$99:$T$167,16,FALSE))</f>
        <v>No</v>
      </c>
      <c r="P51" s="26" t="str">
        <f aca="true" t="shared" si="7" ref="P51:P60">IF(C51="","No",VLOOKUP(B51,$C$99:$T$167,17,FALSE))</f>
        <v>No</v>
      </c>
      <c r="Q51" s="26" t="str">
        <f aca="true" t="shared" si="8" ref="Q51:Q60">IF(C51="","No",VLOOKUP(B51,$C$99:$T$167,18,FALSE))</f>
        <v>No</v>
      </c>
      <c r="R51" s="26"/>
      <c r="S51" s="26"/>
      <c r="T51" s="26"/>
      <c r="U51" s="26"/>
      <c r="V51" s="26"/>
      <c r="W51" s="26"/>
      <c r="X51" s="26"/>
    </row>
    <row r="52" spans="1:24" ht="14.25">
      <c r="A52" s="15"/>
      <c r="B52" s="8" t="str">
        <f t="shared" si="5"/>
        <v>Specialty Crops </v>
      </c>
      <c r="C52" s="58"/>
      <c r="D52" s="9">
        <f>ECPR!D46</f>
      </c>
      <c r="E52" s="335"/>
      <c r="F52" s="335"/>
      <c r="G52" s="338"/>
      <c r="H52" s="310">
        <f>IF(C52="",0,ROUND(ECPR!I46,2))</f>
        <v>0</v>
      </c>
      <c r="I52" s="11">
        <f>IF(C52="",0,ROUND(ECPR!L46,2))</f>
        <v>0</v>
      </c>
      <c r="J52" s="342">
        <f>IF(OR(C52="",G52=""),0,ROUND(ECPR!H59,2))</f>
        <v>0</v>
      </c>
      <c r="K52" s="343">
        <f aca="true" t="shared" si="9" ref="K52:K59">SUM(H52:J52)</f>
        <v>0</v>
      </c>
      <c r="L52" s="15"/>
      <c r="M52" s="15"/>
      <c r="N52" s="26"/>
      <c r="O52" s="26" t="str">
        <f t="shared" si="6"/>
        <v>No</v>
      </c>
      <c r="P52" s="26" t="str">
        <f t="shared" si="7"/>
        <v>No</v>
      </c>
      <c r="Q52" s="26" t="str">
        <f t="shared" si="8"/>
        <v>No</v>
      </c>
      <c r="R52" s="26"/>
      <c r="S52" s="26"/>
      <c r="T52" s="26"/>
      <c r="U52" s="26"/>
      <c r="V52" s="26"/>
      <c r="W52" s="26"/>
      <c r="X52" s="26"/>
    </row>
    <row r="53" spans="1:26" ht="14.25">
      <c r="A53" s="15"/>
      <c r="B53" s="8" t="str">
        <f t="shared" si="5"/>
        <v>Specialty Crops </v>
      </c>
      <c r="C53" s="58"/>
      <c r="D53" s="9">
        <f>ECPR!D47</f>
      </c>
      <c r="E53" s="335"/>
      <c r="F53" s="335"/>
      <c r="G53" s="338"/>
      <c r="H53" s="310">
        <f>IF(C53="",0,ROUND(ECPR!I47,2))</f>
        <v>0</v>
      </c>
      <c r="I53" s="11">
        <f>IF(C53="",0,ROUND(ECPR!L47,2))</f>
        <v>0</v>
      </c>
      <c r="J53" s="342">
        <f>IF(OR(C53="",G53=""),0,ROUND(ECPR!H60,2))</f>
        <v>0</v>
      </c>
      <c r="K53" s="343">
        <f t="shared" si="9"/>
        <v>0</v>
      </c>
      <c r="L53" s="15"/>
      <c r="M53" s="15"/>
      <c r="N53" s="26"/>
      <c r="O53" s="26" t="str">
        <f t="shared" si="6"/>
        <v>No</v>
      </c>
      <c r="P53" s="26" t="str">
        <f t="shared" si="7"/>
        <v>No</v>
      </c>
      <c r="Q53" s="26" t="str">
        <f t="shared" si="8"/>
        <v>No</v>
      </c>
      <c r="R53" s="26"/>
      <c r="S53" s="26"/>
      <c r="T53" s="26"/>
      <c r="U53" s="26"/>
      <c r="V53" s="26"/>
      <c r="W53" s="26"/>
      <c r="X53" s="26"/>
      <c r="Z53" s="8">
        <f>IF(C53="","",1)</f>
      </c>
    </row>
    <row r="54" spans="1:26" ht="14.25">
      <c r="A54" s="15"/>
      <c r="B54" s="8" t="str">
        <f t="shared" si="5"/>
        <v>Specialty Crops </v>
      </c>
      <c r="C54" s="58"/>
      <c r="D54" s="9">
        <f>ECPR!D48</f>
      </c>
      <c r="E54" s="335"/>
      <c r="F54" s="335"/>
      <c r="G54" s="338"/>
      <c r="H54" s="310">
        <f>IF(C54="",0,ROUND(ECPR!I48,2))</f>
        <v>0</v>
      </c>
      <c r="I54" s="11">
        <f>IF(C54="",0,ROUND(ECPR!L48,2))</f>
        <v>0</v>
      </c>
      <c r="J54" s="342">
        <f>IF(OR(C54="",G54=""),0,ROUND(ECPR!H61,2))</f>
        <v>0</v>
      </c>
      <c r="K54" s="343">
        <f t="shared" si="9"/>
        <v>0</v>
      </c>
      <c r="L54" s="15"/>
      <c r="M54" s="15"/>
      <c r="N54" s="26"/>
      <c r="O54" s="26" t="str">
        <f t="shared" si="6"/>
        <v>No</v>
      </c>
      <c r="P54" s="26" t="str">
        <f t="shared" si="7"/>
        <v>No</v>
      </c>
      <c r="Q54" s="26" t="str">
        <f t="shared" si="8"/>
        <v>No</v>
      </c>
      <c r="R54" s="26"/>
      <c r="S54" s="26"/>
      <c r="T54" s="26"/>
      <c r="U54" s="26"/>
      <c r="V54" s="26"/>
      <c r="W54" s="26"/>
      <c r="X54" s="26"/>
      <c r="Z54" s="8">
        <f aca="true" t="shared" si="10" ref="Z54:Z59">IF(C54="","",1)</f>
      </c>
    </row>
    <row r="55" spans="1:26" ht="14.25">
      <c r="A55" s="15"/>
      <c r="B55" s="8" t="str">
        <f t="shared" si="5"/>
        <v>Specialty Crops </v>
      </c>
      <c r="C55" s="58"/>
      <c r="D55" s="9">
        <f>ECPR!D49</f>
      </c>
      <c r="E55" s="335"/>
      <c r="F55" s="335"/>
      <c r="G55" s="338"/>
      <c r="H55" s="310">
        <f>IF(C55="",0,ROUND(ECPR!I49,2))</f>
        <v>0</v>
      </c>
      <c r="I55" s="11">
        <f>IF(C55="",0,ROUND(ECPR!L49,2))</f>
        <v>0</v>
      </c>
      <c r="J55" s="342">
        <f>IF(OR(C55="",G55=""),0,ROUND(ECPR!H62,2))</f>
        <v>0</v>
      </c>
      <c r="K55" s="343">
        <f t="shared" si="9"/>
        <v>0</v>
      </c>
      <c r="L55" s="15"/>
      <c r="M55" s="15"/>
      <c r="N55" s="26"/>
      <c r="O55" s="26" t="str">
        <f t="shared" si="6"/>
        <v>No</v>
      </c>
      <c r="P55" s="26" t="str">
        <f t="shared" si="7"/>
        <v>No</v>
      </c>
      <c r="Q55" s="26" t="str">
        <f t="shared" si="8"/>
        <v>No</v>
      </c>
      <c r="R55" s="26"/>
      <c r="S55" s="26"/>
      <c r="T55" s="26"/>
      <c r="U55" s="26"/>
      <c r="V55" s="26"/>
      <c r="W55" s="26"/>
      <c r="X55" s="26"/>
      <c r="Z55" s="8">
        <f t="shared" si="10"/>
      </c>
    </row>
    <row r="56" spans="1:26" ht="14.25">
      <c r="A56" s="15"/>
      <c r="B56" s="8" t="str">
        <f t="shared" si="5"/>
        <v>Specialty Crops </v>
      </c>
      <c r="C56" s="58"/>
      <c r="D56" s="9">
        <f>ECPR!D50</f>
      </c>
      <c r="E56" s="335"/>
      <c r="F56" s="335"/>
      <c r="G56" s="338"/>
      <c r="H56" s="310">
        <f>IF(C56="",0,ROUND(ECPR!I50,2))</f>
        <v>0</v>
      </c>
      <c r="I56" s="11">
        <f>IF(C56="",0,ROUND(ECPR!L50,2))</f>
        <v>0</v>
      </c>
      <c r="J56" s="342">
        <f>IF(OR(C56="",G56=""),0,ROUND(ECPR!H63,2))</f>
        <v>0</v>
      </c>
      <c r="K56" s="343">
        <f t="shared" si="9"/>
        <v>0</v>
      </c>
      <c r="L56" s="15"/>
      <c r="M56" s="15"/>
      <c r="N56" s="26"/>
      <c r="O56" s="26" t="str">
        <f t="shared" si="6"/>
        <v>No</v>
      </c>
      <c r="P56" s="26" t="str">
        <f t="shared" si="7"/>
        <v>No</v>
      </c>
      <c r="Q56" s="26" t="str">
        <f t="shared" si="8"/>
        <v>No</v>
      </c>
      <c r="R56" s="26"/>
      <c r="S56" s="26"/>
      <c r="T56" s="26"/>
      <c r="U56" s="26"/>
      <c r="V56" s="26"/>
      <c r="W56" s="26"/>
      <c r="X56" s="26"/>
      <c r="Z56" s="8">
        <f t="shared" si="10"/>
      </c>
    </row>
    <row r="57" spans="1:26" ht="14.25">
      <c r="A57" s="15"/>
      <c r="B57" s="8" t="str">
        <f t="shared" si="5"/>
        <v>Specialty Crops </v>
      </c>
      <c r="C57" s="58"/>
      <c r="D57" s="9">
        <f>ECPR!D51</f>
      </c>
      <c r="E57" s="335"/>
      <c r="F57" s="335"/>
      <c r="G57" s="338"/>
      <c r="H57" s="310">
        <f>IF(C57="",0,ROUND(ECPR!I51,2))</f>
        <v>0</v>
      </c>
      <c r="I57" s="11">
        <f>IF(C57="",0,ROUND(ECPR!L51,2))</f>
        <v>0</v>
      </c>
      <c r="J57" s="342">
        <f>IF(OR(C57="",G57=""),0,ROUND(ECPR!H64,2))</f>
        <v>0</v>
      </c>
      <c r="K57" s="343">
        <f t="shared" si="9"/>
        <v>0</v>
      </c>
      <c r="L57" s="15"/>
      <c r="M57" s="15"/>
      <c r="N57" s="26"/>
      <c r="O57" s="26" t="str">
        <f t="shared" si="6"/>
        <v>No</v>
      </c>
      <c r="P57" s="26" t="str">
        <f t="shared" si="7"/>
        <v>No</v>
      </c>
      <c r="Q57" s="26" t="str">
        <f t="shared" si="8"/>
        <v>No</v>
      </c>
      <c r="R57" s="26"/>
      <c r="S57" s="26"/>
      <c r="T57" s="26"/>
      <c r="U57" s="26"/>
      <c r="V57" s="26"/>
      <c r="W57" s="26"/>
      <c r="X57" s="26"/>
      <c r="Z57" s="8">
        <f t="shared" si="10"/>
      </c>
    </row>
    <row r="58" spans="1:26" ht="14.25">
      <c r="A58" s="15"/>
      <c r="B58" s="8" t="str">
        <f t="shared" si="5"/>
        <v>Specialty Crops </v>
      </c>
      <c r="C58" s="58"/>
      <c r="D58" s="9">
        <f>ECPR!D52</f>
      </c>
      <c r="E58" s="335"/>
      <c r="F58" s="335"/>
      <c r="G58" s="338"/>
      <c r="H58" s="310">
        <f>IF(C58="",0,ROUND(ECPR!I52,2))</f>
        <v>0</v>
      </c>
      <c r="I58" s="11">
        <f>IF(C58="",0,ROUND(ECPR!L52,2))</f>
        <v>0</v>
      </c>
      <c r="J58" s="342">
        <f>IF(OR(C58="",G58=""),0,ROUND(ECPR!H65,2))</f>
        <v>0</v>
      </c>
      <c r="K58" s="343">
        <f t="shared" si="9"/>
        <v>0</v>
      </c>
      <c r="L58" s="15"/>
      <c r="M58" s="15"/>
      <c r="N58" s="26"/>
      <c r="O58" s="26" t="str">
        <f t="shared" si="6"/>
        <v>No</v>
      </c>
      <c r="P58" s="26" t="str">
        <f t="shared" si="7"/>
        <v>No</v>
      </c>
      <c r="Q58" s="26" t="str">
        <f t="shared" si="8"/>
        <v>No</v>
      </c>
      <c r="R58" s="26"/>
      <c r="S58" s="26"/>
      <c r="T58" s="26"/>
      <c r="U58" s="26"/>
      <c r="V58" s="26"/>
      <c r="W58" s="26"/>
      <c r="X58" s="26"/>
      <c r="Z58" s="8">
        <f t="shared" si="10"/>
      </c>
    </row>
    <row r="59" spans="1:26" ht="15" thickBot="1">
      <c r="A59" s="15"/>
      <c r="B59" s="8" t="str">
        <f t="shared" si="5"/>
        <v>Specialty Crops </v>
      </c>
      <c r="C59" s="59"/>
      <c r="D59" s="60">
        <f>ECPR!D53</f>
      </c>
      <c r="E59" s="336"/>
      <c r="F59" s="336"/>
      <c r="G59" s="339"/>
      <c r="H59" s="311">
        <f>IF(C59="",0,ROUND(ECPR!I53,2))</f>
        <v>0</v>
      </c>
      <c r="I59" s="66">
        <f>IF(C59="",0,ROUND(ECPR!L53,2))</f>
        <v>0</v>
      </c>
      <c r="J59" s="344">
        <f>IF(OR(C59="",G59=""),0,ROUND(ECPR!H66,2))</f>
        <v>0</v>
      </c>
      <c r="K59" s="345">
        <f t="shared" si="9"/>
        <v>0</v>
      </c>
      <c r="L59" s="15"/>
      <c r="M59" s="15"/>
      <c r="N59" s="26"/>
      <c r="O59" s="26" t="str">
        <f t="shared" si="6"/>
        <v>No</v>
      </c>
      <c r="P59" s="26" t="str">
        <f t="shared" si="7"/>
        <v>No</v>
      </c>
      <c r="Q59" s="26" t="str">
        <f t="shared" si="8"/>
        <v>No</v>
      </c>
      <c r="R59" s="26"/>
      <c r="S59" s="26"/>
      <c r="T59" s="26"/>
      <c r="U59" s="26"/>
      <c r="V59" s="26"/>
      <c r="W59" s="26"/>
      <c r="X59" s="26"/>
      <c r="Z59" s="8">
        <f t="shared" si="10"/>
      </c>
    </row>
    <row r="60" spans="1:24" ht="15" thickBot="1">
      <c r="A60" s="15"/>
      <c r="C60" s="278"/>
      <c r="D60" s="279"/>
      <c r="E60" s="280"/>
      <c r="F60" s="280"/>
      <c r="G60" s="281"/>
      <c r="H60" s="312">
        <f>SUM(H50:H59)</f>
        <v>0</v>
      </c>
      <c r="I60" s="313">
        <f>SUM(I50:I59)</f>
        <v>0</v>
      </c>
      <c r="J60" s="314">
        <f>SUM(J50:J59)</f>
        <v>0</v>
      </c>
      <c r="K60" s="305">
        <f>SUM(K50:K59)</f>
        <v>0</v>
      </c>
      <c r="L60" s="15"/>
      <c r="M60" s="15"/>
      <c r="N60" s="26"/>
      <c r="O60" s="26" t="str">
        <f t="shared" si="6"/>
        <v>No</v>
      </c>
      <c r="P60" s="26" t="str">
        <f t="shared" si="7"/>
        <v>No</v>
      </c>
      <c r="Q60" s="26" t="str">
        <f t="shared" si="8"/>
        <v>No</v>
      </c>
      <c r="R60" s="26"/>
      <c r="S60" s="26"/>
      <c r="T60" s="26"/>
      <c r="U60" s="26"/>
      <c r="V60" s="26"/>
      <c r="W60" s="26"/>
      <c r="X60" s="26"/>
    </row>
    <row r="61" spans="1:25" ht="28.5" customHeight="1" thickBot="1">
      <c r="A61" s="15"/>
      <c r="C61" s="449" t="s">
        <v>341</v>
      </c>
      <c r="D61" s="449"/>
      <c r="E61" s="449"/>
      <c r="F61" s="449"/>
      <c r="G61" s="449"/>
      <c r="H61" s="449"/>
      <c r="I61" s="449"/>
      <c r="J61" s="449"/>
      <c r="K61" s="10"/>
      <c r="L61" s="15"/>
      <c r="M61" s="15"/>
      <c r="N61" s="15"/>
      <c r="O61" s="15"/>
      <c r="P61" s="15"/>
      <c r="Q61" s="15"/>
      <c r="R61" s="15"/>
      <c r="S61" s="15"/>
      <c r="T61" s="26"/>
      <c r="U61" s="26"/>
      <c r="V61" s="26"/>
      <c r="W61" s="26"/>
      <c r="X61" s="26"/>
      <c r="Y61" s="26"/>
    </row>
    <row r="62" spans="1:25" ht="24" customHeight="1">
      <c r="A62" s="15"/>
      <c r="C62" s="453"/>
      <c r="D62" s="454"/>
      <c r="E62" s="459" t="s">
        <v>342</v>
      </c>
      <c r="F62" s="457"/>
      <c r="G62" s="457"/>
      <c r="H62" s="457"/>
      <c r="I62" s="457"/>
      <c r="J62" s="457"/>
      <c r="K62" s="457"/>
      <c r="L62" s="15"/>
      <c r="M62" s="15"/>
      <c r="N62" s="15"/>
      <c r="O62" s="15"/>
      <c r="P62" s="15"/>
      <c r="Q62" s="15"/>
      <c r="R62" s="15"/>
      <c r="S62" s="15"/>
      <c r="T62" s="26"/>
      <c r="U62" s="26"/>
      <c r="V62" s="26"/>
      <c r="W62" s="26"/>
      <c r="X62" s="26"/>
      <c r="Y62" s="26"/>
    </row>
    <row r="63" spans="1:25" ht="24" customHeight="1">
      <c r="A63" s="15"/>
      <c r="C63" s="455"/>
      <c r="D63" s="456"/>
      <c r="E63" s="459"/>
      <c r="F63" s="457"/>
      <c r="G63" s="457"/>
      <c r="H63" s="457"/>
      <c r="I63" s="457"/>
      <c r="J63" s="457"/>
      <c r="K63" s="457"/>
      <c r="L63" s="15"/>
      <c r="M63" s="15"/>
      <c r="N63" s="15"/>
      <c r="O63" s="15"/>
      <c r="P63" s="15"/>
      <c r="Q63" s="15"/>
      <c r="R63" s="15"/>
      <c r="S63" s="15"/>
      <c r="T63" s="26"/>
      <c r="U63" s="26"/>
      <c r="V63" s="26"/>
      <c r="W63" s="26"/>
      <c r="X63" s="26"/>
      <c r="Y63" s="26"/>
    </row>
    <row r="64" spans="1:25" ht="24" customHeight="1" thickBot="1">
      <c r="A64" s="15"/>
      <c r="C64" s="461"/>
      <c r="D64" s="462"/>
      <c r="E64" s="459"/>
      <c r="F64" s="457"/>
      <c r="G64" s="457"/>
      <c r="H64" s="457"/>
      <c r="I64" s="457"/>
      <c r="J64" s="457"/>
      <c r="K64" s="457"/>
      <c r="L64" s="15"/>
      <c r="M64" s="15"/>
      <c r="N64" s="15"/>
      <c r="O64" s="15"/>
      <c r="P64" s="15"/>
      <c r="Q64" s="15"/>
      <c r="R64" s="15"/>
      <c r="S64" s="15"/>
      <c r="T64" s="26"/>
      <c r="U64" s="26"/>
      <c r="V64" s="26"/>
      <c r="W64" s="26"/>
      <c r="X64" s="26"/>
      <c r="Y64" s="26"/>
    </row>
    <row r="65" spans="1:25" ht="14.25" hidden="1">
      <c r="A65" s="15"/>
      <c r="C65" s="69"/>
      <c r="D65" s="69"/>
      <c r="E65" s="69"/>
      <c r="F65" s="69"/>
      <c r="G65" s="69"/>
      <c r="H65" s="69"/>
      <c r="I65" s="69"/>
      <c r="J65" s="69"/>
      <c r="K65" s="15"/>
      <c r="L65" s="15"/>
      <c r="M65" s="15"/>
      <c r="N65" s="15"/>
      <c r="O65" s="15"/>
      <c r="P65" s="15"/>
      <c r="Q65" s="15"/>
      <c r="R65" s="15"/>
      <c r="S65" s="15"/>
      <c r="T65" s="26"/>
      <c r="U65" s="26"/>
      <c r="V65" s="26"/>
      <c r="W65" s="26"/>
      <c r="X65" s="26"/>
      <c r="Y65" s="26"/>
    </row>
    <row r="66" spans="1:25" ht="10.5" customHeight="1">
      <c r="A66" s="15"/>
      <c r="C66" s="457" t="s">
        <v>252</v>
      </c>
      <c r="D66" s="457"/>
      <c r="E66" s="457"/>
      <c r="F66" s="457"/>
      <c r="G66" s="457"/>
      <c r="H66" s="457"/>
      <c r="I66" s="457"/>
      <c r="J66" s="457"/>
      <c r="K66" s="457"/>
      <c r="L66" s="15"/>
      <c r="M66" s="15"/>
      <c r="N66" s="15"/>
      <c r="O66" s="15"/>
      <c r="P66" s="15"/>
      <c r="Q66" s="15"/>
      <c r="R66" s="15"/>
      <c r="S66" s="15"/>
      <c r="T66" s="26"/>
      <c r="U66" s="26"/>
      <c r="V66" s="26"/>
      <c r="W66" s="26"/>
      <c r="X66" s="26"/>
      <c r="Y66" s="26"/>
    </row>
    <row r="67" spans="1:25" ht="14.25">
      <c r="A67" s="15"/>
      <c r="C67" s="457"/>
      <c r="D67" s="457"/>
      <c r="E67" s="457"/>
      <c r="F67" s="457"/>
      <c r="G67" s="457"/>
      <c r="H67" s="457"/>
      <c r="I67" s="457"/>
      <c r="J67" s="457"/>
      <c r="K67" s="457"/>
      <c r="L67" s="15"/>
      <c r="M67" s="15"/>
      <c r="N67" s="15"/>
      <c r="O67" s="15"/>
      <c r="P67" s="15"/>
      <c r="Q67" s="15"/>
      <c r="R67" s="15"/>
      <c r="S67" s="15"/>
      <c r="T67" s="26"/>
      <c r="U67" s="26"/>
      <c r="V67" s="26"/>
      <c r="W67" s="26"/>
      <c r="X67" s="26"/>
      <c r="Y67" s="26"/>
    </row>
    <row r="68" spans="1:25" ht="30" customHeight="1">
      <c r="A68" s="15"/>
      <c r="B68" s="10"/>
      <c r="C68" s="457"/>
      <c r="D68" s="457"/>
      <c r="E68" s="457"/>
      <c r="F68" s="457"/>
      <c r="G68" s="457"/>
      <c r="H68" s="457"/>
      <c r="I68" s="457"/>
      <c r="J68" s="457"/>
      <c r="K68" s="457"/>
      <c r="L68" s="15"/>
      <c r="M68" s="15"/>
      <c r="N68" s="15"/>
      <c r="O68" s="26"/>
      <c r="P68" s="26"/>
      <c r="Q68" s="26"/>
      <c r="R68" s="26"/>
      <c r="S68" s="26"/>
      <c r="T68" s="26"/>
      <c r="U68" s="26"/>
      <c r="V68" s="26"/>
      <c r="W68" s="26"/>
      <c r="X68" s="26"/>
      <c r="Y68" s="26"/>
    </row>
    <row r="69" spans="1:25" ht="48.75" customHeight="1">
      <c r="A69" s="15"/>
      <c r="B69" s="10"/>
      <c r="C69" s="457"/>
      <c r="D69" s="457"/>
      <c r="E69" s="457"/>
      <c r="F69" s="457"/>
      <c r="G69" s="457"/>
      <c r="H69" s="457"/>
      <c r="I69" s="457"/>
      <c r="J69" s="457"/>
      <c r="K69" s="457"/>
      <c r="L69" s="15"/>
      <c r="M69" s="15"/>
      <c r="N69" s="15"/>
      <c r="O69" s="26"/>
      <c r="P69" s="26"/>
      <c r="Q69" s="26"/>
      <c r="R69" s="26"/>
      <c r="S69" s="26"/>
      <c r="T69" s="26"/>
      <c r="U69" s="26"/>
      <c r="V69" s="26"/>
      <c r="W69" s="26"/>
      <c r="X69" s="26"/>
      <c r="Y69" s="26"/>
    </row>
    <row r="70" spans="1:25" ht="14.25">
      <c r="A70" s="15"/>
      <c r="B70" s="15"/>
      <c r="C70" s="15"/>
      <c r="D70" s="15"/>
      <c r="E70" s="15"/>
      <c r="F70" s="15"/>
      <c r="G70" s="15"/>
      <c r="H70" s="15"/>
      <c r="I70" s="15"/>
      <c r="J70" s="15"/>
      <c r="K70" s="15"/>
      <c r="L70" s="15"/>
      <c r="M70" s="15"/>
      <c r="N70" s="15"/>
      <c r="O70" s="26"/>
      <c r="P70" s="26"/>
      <c r="Q70" s="26"/>
      <c r="R70" s="26"/>
      <c r="S70" s="26"/>
      <c r="T70" s="26"/>
      <c r="U70" s="26"/>
      <c r="V70" s="26"/>
      <c r="W70" s="26"/>
      <c r="X70" s="26"/>
      <c r="Y70" s="26"/>
    </row>
    <row r="71" spans="1:25" ht="14.25">
      <c r="A71" s="15"/>
      <c r="B71" s="15"/>
      <c r="C71" s="15"/>
      <c r="D71" s="15"/>
      <c r="E71" s="15"/>
      <c r="F71" s="15"/>
      <c r="G71" s="15"/>
      <c r="H71" s="15"/>
      <c r="I71" s="15"/>
      <c r="J71" s="15"/>
      <c r="K71" s="15"/>
      <c r="L71" s="15"/>
      <c r="M71" s="15"/>
      <c r="N71" s="15"/>
      <c r="O71" s="26"/>
      <c r="P71" s="26"/>
      <c r="Q71" s="26"/>
      <c r="R71" s="26"/>
      <c r="S71" s="26"/>
      <c r="T71" s="26"/>
      <c r="U71" s="26"/>
      <c r="V71" s="26"/>
      <c r="W71" s="26"/>
      <c r="X71" s="26"/>
      <c r="Y71" s="26"/>
    </row>
    <row r="72" spans="1:25" ht="14.25">
      <c r="A72" s="15"/>
      <c r="B72" s="15"/>
      <c r="C72" s="15"/>
      <c r="D72" s="15"/>
      <c r="E72" s="15"/>
      <c r="F72" s="15"/>
      <c r="G72" s="15"/>
      <c r="H72" s="15"/>
      <c r="I72" s="15"/>
      <c r="J72" s="15"/>
      <c r="K72" s="15"/>
      <c r="L72" s="15"/>
      <c r="M72" s="15"/>
      <c r="N72" s="15"/>
      <c r="O72" s="26"/>
      <c r="P72" s="26"/>
      <c r="Q72" s="26"/>
      <c r="R72" s="26"/>
      <c r="S72" s="26"/>
      <c r="T72" s="26"/>
      <c r="U72" s="26"/>
      <c r="V72" s="26"/>
      <c r="W72" s="26"/>
      <c r="X72" s="26"/>
      <c r="Y72" s="26"/>
    </row>
    <row r="73" spans="1:25" ht="14.25">
      <c r="A73" s="15"/>
      <c r="B73" s="15"/>
      <c r="C73" s="15"/>
      <c r="D73" s="15"/>
      <c r="E73" s="15"/>
      <c r="F73" s="15"/>
      <c r="G73" s="15"/>
      <c r="H73" s="15"/>
      <c r="I73" s="15"/>
      <c r="J73" s="15"/>
      <c r="K73" s="15"/>
      <c r="L73" s="15"/>
      <c r="M73" s="15"/>
      <c r="N73" s="15"/>
      <c r="O73" s="26"/>
      <c r="P73" s="26"/>
      <c r="Q73" s="26"/>
      <c r="R73" s="26"/>
      <c r="S73" s="26"/>
      <c r="T73" s="26"/>
      <c r="U73" s="26"/>
      <c r="V73" s="26"/>
      <c r="W73" s="26"/>
      <c r="X73" s="26"/>
      <c r="Y73" s="26"/>
    </row>
    <row r="74" spans="1:25" ht="14.25">
      <c r="A74" s="15"/>
      <c r="B74" s="15"/>
      <c r="C74" s="15"/>
      <c r="D74" s="15"/>
      <c r="E74" s="15"/>
      <c r="F74" s="15"/>
      <c r="G74" s="15"/>
      <c r="H74" s="15"/>
      <c r="I74" s="15"/>
      <c r="J74" s="15"/>
      <c r="K74" s="15"/>
      <c r="L74" s="15"/>
      <c r="M74" s="15"/>
      <c r="N74" s="15"/>
      <c r="O74" s="26"/>
      <c r="P74" s="26"/>
      <c r="Q74" s="26"/>
      <c r="R74" s="26"/>
      <c r="S74" s="26"/>
      <c r="T74" s="26"/>
      <c r="U74" s="26"/>
      <c r="V74" s="26"/>
      <c r="W74" s="26"/>
      <c r="X74" s="26"/>
      <c r="Y74" s="26"/>
    </row>
    <row r="75" spans="1:25" ht="14.25">
      <c r="A75" s="15"/>
      <c r="B75" s="15"/>
      <c r="C75" s="15"/>
      <c r="D75" s="15"/>
      <c r="E75" s="15"/>
      <c r="F75" s="15"/>
      <c r="G75" s="15"/>
      <c r="H75" s="15"/>
      <c r="I75" s="15"/>
      <c r="J75" s="15"/>
      <c r="K75" s="15"/>
      <c r="L75" s="15"/>
      <c r="M75" s="15"/>
      <c r="N75" s="15"/>
      <c r="O75" s="26"/>
      <c r="P75" s="26"/>
      <c r="Q75" s="26"/>
      <c r="R75" s="26"/>
      <c r="S75" s="26"/>
      <c r="T75" s="26"/>
      <c r="U75" s="26"/>
      <c r="V75" s="26"/>
      <c r="W75" s="26"/>
      <c r="X75" s="26"/>
      <c r="Y75" s="26"/>
    </row>
    <row r="76" spans="1:25" ht="14.25">
      <c r="A76" s="15"/>
      <c r="B76" s="15"/>
      <c r="C76" s="15"/>
      <c r="D76" s="15"/>
      <c r="E76" s="15"/>
      <c r="F76" s="15"/>
      <c r="G76" s="15"/>
      <c r="H76" s="15"/>
      <c r="I76" s="15"/>
      <c r="J76" s="15"/>
      <c r="K76" s="15"/>
      <c r="L76" s="15"/>
      <c r="M76" s="15"/>
      <c r="N76" s="15"/>
      <c r="O76" s="26"/>
      <c r="P76" s="26"/>
      <c r="Q76" s="26"/>
      <c r="R76" s="26"/>
      <c r="S76" s="26"/>
      <c r="T76" s="26"/>
      <c r="U76" s="26"/>
      <c r="V76" s="26"/>
      <c r="W76" s="26"/>
      <c r="X76" s="26"/>
      <c r="Y76" s="26"/>
    </row>
    <row r="77" spans="1:25" ht="14.25">
      <c r="A77" s="15"/>
      <c r="B77" s="15"/>
      <c r="C77" s="15"/>
      <c r="D77" s="15"/>
      <c r="E77" s="15"/>
      <c r="F77" s="15"/>
      <c r="G77" s="15"/>
      <c r="H77" s="15"/>
      <c r="I77" s="15"/>
      <c r="J77" s="15"/>
      <c r="K77" s="15"/>
      <c r="L77" s="15"/>
      <c r="M77" s="15"/>
      <c r="N77" s="15"/>
      <c r="O77" s="26"/>
      <c r="P77" s="26"/>
      <c r="Q77" s="26"/>
      <c r="R77" s="26"/>
      <c r="S77" s="26"/>
      <c r="T77" s="26"/>
      <c r="U77" s="26"/>
      <c r="V77" s="26"/>
      <c r="W77" s="26"/>
      <c r="X77" s="26"/>
      <c r="Y77" s="26"/>
    </row>
    <row r="78" spans="1:25" ht="14.25">
      <c r="A78" s="15"/>
      <c r="B78" s="15"/>
      <c r="C78" s="15"/>
      <c r="D78" s="15"/>
      <c r="E78" s="15"/>
      <c r="F78" s="15"/>
      <c r="G78" s="15"/>
      <c r="H78" s="15"/>
      <c r="I78" s="15"/>
      <c r="J78" s="15"/>
      <c r="K78" s="15"/>
      <c r="L78" s="15"/>
      <c r="M78" s="15"/>
      <c r="N78" s="15"/>
      <c r="O78" s="26"/>
      <c r="P78" s="26"/>
      <c r="Q78" s="26"/>
      <c r="R78" s="26"/>
      <c r="S78" s="26"/>
      <c r="T78" s="26"/>
      <c r="U78" s="26"/>
      <c r="V78" s="26"/>
      <c r="W78" s="26"/>
      <c r="X78" s="26"/>
      <c r="Y78" s="26"/>
    </row>
    <row r="79" spans="1:25" ht="14.25">
      <c r="A79" s="15"/>
      <c r="B79" s="15"/>
      <c r="C79" s="15"/>
      <c r="D79" s="15"/>
      <c r="E79" s="15"/>
      <c r="F79" s="15"/>
      <c r="G79" s="15"/>
      <c r="H79" s="15"/>
      <c r="I79" s="15"/>
      <c r="J79" s="15"/>
      <c r="K79" s="15"/>
      <c r="L79" s="15"/>
      <c r="M79" s="15"/>
      <c r="N79" s="15"/>
      <c r="O79" s="26"/>
      <c r="P79" s="26"/>
      <c r="Q79" s="26"/>
      <c r="R79" s="26"/>
      <c r="S79" s="26"/>
      <c r="T79" s="26"/>
      <c r="U79" s="26"/>
      <c r="V79" s="26"/>
      <c r="W79" s="26"/>
      <c r="X79" s="26"/>
      <c r="Y79" s="26"/>
    </row>
    <row r="80" spans="1:25" ht="14.25">
      <c r="A80" s="15"/>
      <c r="B80" s="15"/>
      <c r="C80" s="15"/>
      <c r="D80" s="15"/>
      <c r="E80" s="15"/>
      <c r="F80" s="15"/>
      <c r="G80" s="15"/>
      <c r="H80" s="15"/>
      <c r="I80" s="15"/>
      <c r="J80" s="15"/>
      <c r="K80" s="15"/>
      <c r="L80" s="15"/>
      <c r="M80" s="15"/>
      <c r="N80" s="15"/>
      <c r="O80" s="26"/>
      <c r="P80" s="26"/>
      <c r="Q80" s="26"/>
      <c r="R80" s="26"/>
      <c r="S80" s="26"/>
      <c r="T80" s="26"/>
      <c r="U80" s="26"/>
      <c r="V80" s="26"/>
      <c r="W80" s="26"/>
      <c r="X80" s="26"/>
      <c r="Y80" s="26"/>
    </row>
    <row r="81" spans="1:25" ht="14.25">
      <c r="A81" s="15"/>
      <c r="B81" s="15"/>
      <c r="C81" s="15"/>
      <c r="D81" s="15"/>
      <c r="E81" s="15"/>
      <c r="F81" s="15"/>
      <c r="G81" s="15"/>
      <c r="H81" s="15"/>
      <c r="I81" s="15"/>
      <c r="J81" s="15"/>
      <c r="K81" s="15"/>
      <c r="L81" s="15"/>
      <c r="M81" s="15"/>
      <c r="N81" s="15"/>
      <c r="O81" s="26"/>
      <c r="P81" s="26"/>
      <c r="Q81" s="26"/>
      <c r="R81" s="26"/>
      <c r="S81" s="26"/>
      <c r="T81" s="26"/>
      <c r="U81" s="26"/>
      <c r="V81" s="26"/>
      <c r="W81" s="26"/>
      <c r="X81" s="26"/>
      <c r="Y81" s="26"/>
    </row>
    <row r="82" spans="1:25" ht="14.25">
      <c r="A82" s="15"/>
      <c r="B82" s="15"/>
      <c r="C82" s="15"/>
      <c r="D82" s="15"/>
      <c r="E82" s="15"/>
      <c r="F82" s="15"/>
      <c r="G82" s="15"/>
      <c r="H82" s="15"/>
      <c r="I82" s="15"/>
      <c r="J82" s="15"/>
      <c r="K82" s="15"/>
      <c r="L82" s="15"/>
      <c r="M82" s="15"/>
      <c r="N82" s="15"/>
      <c r="O82" s="26"/>
      <c r="P82" s="26"/>
      <c r="Q82" s="26"/>
      <c r="R82" s="26"/>
      <c r="S82" s="26"/>
      <c r="T82" s="26"/>
      <c r="U82" s="26"/>
      <c r="V82" s="26"/>
      <c r="W82" s="26"/>
      <c r="X82" s="26"/>
      <c r="Y82" s="26"/>
    </row>
    <row r="83" spans="1:25" ht="14.25">
      <c r="A83" s="15"/>
      <c r="B83" s="15"/>
      <c r="C83" s="15"/>
      <c r="D83" s="15"/>
      <c r="E83" s="15"/>
      <c r="F83" s="15"/>
      <c r="G83" s="15"/>
      <c r="H83" s="15"/>
      <c r="I83" s="15"/>
      <c r="J83" s="15"/>
      <c r="K83" s="15"/>
      <c r="L83" s="15"/>
      <c r="M83" s="15"/>
      <c r="N83" s="15"/>
      <c r="O83" s="26"/>
      <c r="P83" s="26"/>
      <c r="Q83" s="26"/>
      <c r="R83" s="26"/>
      <c r="S83" s="26"/>
      <c r="T83" s="26"/>
      <c r="U83" s="26"/>
      <c r="V83" s="26"/>
      <c r="W83" s="26"/>
      <c r="X83" s="26"/>
      <c r="Y83" s="26"/>
    </row>
    <row r="84" spans="1:14" ht="14.25">
      <c r="A84" s="15"/>
      <c r="B84" s="15"/>
      <c r="C84" s="15"/>
      <c r="D84" s="15"/>
      <c r="E84" s="15"/>
      <c r="F84" s="15"/>
      <c r="G84" s="15"/>
      <c r="H84" s="15"/>
      <c r="I84" s="15"/>
      <c r="J84" s="15"/>
      <c r="K84" s="15"/>
      <c r="L84" s="15"/>
      <c r="M84" s="15"/>
      <c r="N84" s="15"/>
    </row>
    <row r="85" spans="1:14" ht="14.25">
      <c r="A85" s="15"/>
      <c r="B85" s="15"/>
      <c r="C85" s="15"/>
      <c r="D85" s="15"/>
      <c r="E85" s="15"/>
      <c r="F85" s="15"/>
      <c r="G85" s="15"/>
      <c r="H85" s="15"/>
      <c r="I85" s="15"/>
      <c r="J85" s="15"/>
      <c r="K85" s="15"/>
      <c r="L85" s="15"/>
      <c r="M85" s="15"/>
      <c r="N85" s="15"/>
    </row>
    <row r="86" spans="1:14" ht="14.25">
      <c r="A86" s="15"/>
      <c r="B86" s="15"/>
      <c r="C86" s="15"/>
      <c r="D86" s="15"/>
      <c r="E86" s="15"/>
      <c r="F86" s="15"/>
      <c r="G86" s="15"/>
      <c r="H86" s="15"/>
      <c r="I86" s="15"/>
      <c r="J86" s="15"/>
      <c r="K86" s="15"/>
      <c r="L86" s="15"/>
      <c r="M86" s="15"/>
      <c r="N86" s="15"/>
    </row>
    <row r="87" spans="1:14" ht="14.25">
      <c r="A87" s="15"/>
      <c r="B87" s="15"/>
      <c r="C87" s="15"/>
      <c r="D87" s="15"/>
      <c r="E87" s="15"/>
      <c r="F87" s="15"/>
      <c r="G87" s="15"/>
      <c r="H87" s="15"/>
      <c r="I87" s="15"/>
      <c r="J87" s="15"/>
      <c r="K87" s="15"/>
      <c r="L87" s="15"/>
      <c r="M87" s="15"/>
      <c r="N87" s="15"/>
    </row>
    <row r="98" spans="3:20" ht="14.25">
      <c r="C98" s="72"/>
      <c r="D98" s="72" t="s">
        <v>1</v>
      </c>
      <c r="E98" s="72" t="s">
        <v>2</v>
      </c>
      <c r="F98" s="72" t="s">
        <v>3</v>
      </c>
      <c r="G98" s="72" t="s">
        <v>4</v>
      </c>
      <c r="H98" s="72" t="s">
        <v>5</v>
      </c>
      <c r="I98" s="72" t="s">
        <v>6</v>
      </c>
      <c r="J98" s="72" t="s">
        <v>7</v>
      </c>
      <c r="K98" s="72" t="s">
        <v>8</v>
      </c>
      <c r="L98" s="72" t="s">
        <v>9</v>
      </c>
      <c r="M98" s="72" t="s">
        <v>10</v>
      </c>
      <c r="N98" s="106" t="s">
        <v>11</v>
      </c>
      <c r="O98" s="72" t="s">
        <v>187</v>
      </c>
      <c r="P98" s="80" t="s">
        <v>188</v>
      </c>
      <c r="Q98" s="79" t="s">
        <v>189</v>
      </c>
      <c r="R98" s="84" t="s">
        <v>348</v>
      </c>
      <c r="S98" s="85" t="s">
        <v>349</v>
      </c>
      <c r="T98" s="79" t="s">
        <v>350</v>
      </c>
    </row>
    <row r="99" spans="3:20" ht="14.25">
      <c r="C99" s="72" t="s">
        <v>355</v>
      </c>
      <c r="D99" s="72" t="s">
        <v>15</v>
      </c>
      <c r="E99" s="72" t="s">
        <v>102</v>
      </c>
      <c r="F99" s="72"/>
      <c r="G99" s="72"/>
      <c r="H99" s="72" t="s">
        <v>13</v>
      </c>
      <c r="I99" s="72">
        <v>102</v>
      </c>
      <c r="J99" s="72">
        <v>33</v>
      </c>
      <c r="K99" s="72">
        <v>0.8</v>
      </c>
      <c r="L99" s="72">
        <v>1</v>
      </c>
      <c r="M99" s="72">
        <v>0.25</v>
      </c>
      <c r="N99" s="106">
        <v>1</v>
      </c>
      <c r="O99" s="72"/>
      <c r="P99" s="80">
        <v>0</v>
      </c>
      <c r="Q99" s="79"/>
      <c r="R99" s="84" t="s">
        <v>362</v>
      </c>
      <c r="S99" s="85" t="s">
        <v>362</v>
      </c>
      <c r="T99" s="79" t="s">
        <v>363</v>
      </c>
    </row>
    <row r="100" spans="3:20" ht="28.5">
      <c r="C100" s="72" t="s">
        <v>356</v>
      </c>
      <c r="D100" s="72" t="s">
        <v>15</v>
      </c>
      <c r="E100" s="72" t="s">
        <v>345</v>
      </c>
      <c r="F100" s="72" t="s">
        <v>17</v>
      </c>
      <c r="G100" s="72"/>
      <c r="H100" s="72" t="s">
        <v>13</v>
      </c>
      <c r="I100" s="72">
        <v>139</v>
      </c>
      <c r="J100" s="72">
        <v>33</v>
      </c>
      <c r="K100" s="72">
        <v>0.8</v>
      </c>
      <c r="L100" s="72">
        <v>1</v>
      </c>
      <c r="M100" s="72">
        <v>0.25</v>
      </c>
      <c r="N100" s="106">
        <v>1</v>
      </c>
      <c r="O100" s="72"/>
      <c r="P100" s="80">
        <v>0</v>
      </c>
      <c r="Q100" s="79"/>
      <c r="R100" s="84" t="s">
        <v>362</v>
      </c>
      <c r="S100" s="85" t="s">
        <v>362</v>
      </c>
      <c r="T100" s="79" t="s">
        <v>363</v>
      </c>
    </row>
    <row r="101" spans="3:20" ht="28.5">
      <c r="C101" s="72" t="s">
        <v>357</v>
      </c>
      <c r="D101" s="72" t="s">
        <v>15</v>
      </c>
      <c r="E101" s="72" t="s">
        <v>344</v>
      </c>
      <c r="F101" s="72" t="s">
        <v>16</v>
      </c>
      <c r="G101" s="72"/>
      <c r="H101" s="72" t="s">
        <v>13</v>
      </c>
      <c r="I101" s="72">
        <v>102</v>
      </c>
      <c r="J101" s="72">
        <v>33</v>
      </c>
      <c r="K101" s="72">
        <v>0.8</v>
      </c>
      <c r="L101" s="72">
        <v>1</v>
      </c>
      <c r="M101" s="72">
        <v>0.25</v>
      </c>
      <c r="N101" s="106">
        <v>1</v>
      </c>
      <c r="O101" s="72"/>
      <c r="P101" s="80">
        <v>0</v>
      </c>
      <c r="Q101" s="79"/>
      <c r="R101" s="84" t="s">
        <v>362</v>
      </c>
      <c r="S101" s="85" t="s">
        <v>362</v>
      </c>
      <c r="T101" s="79" t="s">
        <v>363</v>
      </c>
    </row>
    <row r="102" spans="3:20" ht="28.5">
      <c r="C102" s="72" t="s">
        <v>358</v>
      </c>
      <c r="D102" s="72" t="s">
        <v>15</v>
      </c>
      <c r="E102" s="72" t="s">
        <v>323</v>
      </c>
      <c r="F102" s="72" t="s">
        <v>12</v>
      </c>
      <c r="G102" s="72"/>
      <c r="H102" s="72" t="s">
        <v>13</v>
      </c>
      <c r="I102" s="72">
        <v>18</v>
      </c>
      <c r="J102" s="72">
        <v>17</v>
      </c>
      <c r="K102" s="72">
        <v>0.8</v>
      </c>
      <c r="L102" s="72">
        <v>1</v>
      </c>
      <c r="M102" s="72">
        <v>0.3</v>
      </c>
      <c r="N102" s="106">
        <v>1</v>
      </c>
      <c r="O102" s="72"/>
      <c r="P102" s="80">
        <v>0</v>
      </c>
      <c r="Q102" s="79"/>
      <c r="R102" s="84" t="s">
        <v>362</v>
      </c>
      <c r="S102" s="85" t="s">
        <v>362</v>
      </c>
      <c r="T102" s="79" t="s">
        <v>363</v>
      </c>
    </row>
    <row r="103" spans="3:20" ht="42.75">
      <c r="C103" s="72" t="s">
        <v>439</v>
      </c>
      <c r="D103" s="72" t="s">
        <v>15</v>
      </c>
      <c r="E103" s="72" t="s">
        <v>351</v>
      </c>
      <c r="F103" s="72"/>
      <c r="G103" s="72"/>
      <c r="H103" s="72" t="s">
        <v>13</v>
      </c>
      <c r="I103" s="72">
        <v>33</v>
      </c>
      <c r="J103" s="72">
        <v>7</v>
      </c>
      <c r="K103" s="72"/>
      <c r="L103" s="72"/>
      <c r="M103" s="72"/>
      <c r="N103" s="106"/>
      <c r="O103" s="72"/>
      <c r="P103" s="80">
        <v>0</v>
      </c>
      <c r="Q103" s="79"/>
      <c r="R103" s="84" t="s">
        <v>362</v>
      </c>
      <c r="S103" s="85" t="s">
        <v>362</v>
      </c>
      <c r="T103" s="79" t="s">
        <v>363</v>
      </c>
    </row>
    <row r="104" spans="3:20" ht="28.5">
      <c r="C104" s="72" t="s">
        <v>359</v>
      </c>
      <c r="D104" s="72" t="s">
        <v>15</v>
      </c>
      <c r="E104" s="72" t="s">
        <v>324</v>
      </c>
      <c r="F104" s="72" t="s">
        <v>14</v>
      </c>
      <c r="G104" s="72"/>
      <c r="H104" s="72" t="s">
        <v>13</v>
      </c>
      <c r="I104" s="72">
        <v>28</v>
      </c>
      <c r="J104" s="72">
        <v>17</v>
      </c>
      <c r="K104" s="72">
        <v>0.8</v>
      </c>
      <c r="L104" s="72">
        <v>1</v>
      </c>
      <c r="M104" s="72">
        <v>0.3</v>
      </c>
      <c r="N104" s="106">
        <v>0.5</v>
      </c>
      <c r="O104" s="72"/>
      <c r="P104" s="80">
        <v>0</v>
      </c>
      <c r="Q104" s="79"/>
      <c r="R104" s="84" t="s">
        <v>362</v>
      </c>
      <c r="S104" s="85" t="s">
        <v>362</v>
      </c>
      <c r="T104" s="79" t="s">
        <v>363</v>
      </c>
    </row>
    <row r="105" spans="3:20" ht="28.5">
      <c r="C105" s="72" t="s">
        <v>360</v>
      </c>
      <c r="D105" s="72" t="s">
        <v>15</v>
      </c>
      <c r="E105" s="72" t="s">
        <v>346</v>
      </c>
      <c r="F105" s="72" t="s">
        <v>18</v>
      </c>
      <c r="G105" s="72"/>
      <c r="H105" s="72" t="s">
        <v>13</v>
      </c>
      <c r="I105" s="72">
        <v>214</v>
      </c>
      <c r="J105" s="72">
        <v>33</v>
      </c>
      <c r="K105" s="72">
        <v>0.8</v>
      </c>
      <c r="L105" s="72">
        <v>1</v>
      </c>
      <c r="M105" s="72">
        <v>0.25</v>
      </c>
      <c r="N105" s="106">
        <v>1</v>
      </c>
      <c r="O105" s="72"/>
      <c r="P105" s="80">
        <v>0</v>
      </c>
      <c r="Q105" s="79"/>
      <c r="R105" s="84" t="s">
        <v>362</v>
      </c>
      <c r="S105" s="85" t="s">
        <v>362</v>
      </c>
      <c r="T105" s="79" t="s">
        <v>363</v>
      </c>
    </row>
    <row r="106" spans="3:20" ht="28.5">
      <c r="C106" s="72" t="s">
        <v>361</v>
      </c>
      <c r="D106" s="72" t="s">
        <v>15</v>
      </c>
      <c r="E106" s="72" t="s">
        <v>347</v>
      </c>
      <c r="F106" s="72" t="s">
        <v>19</v>
      </c>
      <c r="G106" s="72"/>
      <c r="H106" s="72" t="s">
        <v>13</v>
      </c>
      <c r="I106" s="72">
        <v>92</v>
      </c>
      <c r="J106" s="72">
        <v>33</v>
      </c>
      <c r="K106" s="72">
        <v>0.8</v>
      </c>
      <c r="L106" s="72">
        <v>1</v>
      </c>
      <c r="M106" s="72">
        <v>0.25</v>
      </c>
      <c r="N106" s="106">
        <v>1</v>
      </c>
      <c r="O106" s="72"/>
      <c r="P106" s="80">
        <v>0</v>
      </c>
      <c r="Q106" s="79"/>
      <c r="R106" s="84" t="s">
        <v>362</v>
      </c>
      <c r="S106" s="85" t="s">
        <v>362</v>
      </c>
      <c r="T106" s="79" t="s">
        <v>363</v>
      </c>
    </row>
    <row r="107" spans="3:20" ht="14.25">
      <c r="C107" s="72" t="s">
        <v>20</v>
      </c>
      <c r="D107" s="72" t="s">
        <v>47</v>
      </c>
      <c r="E107" s="72" t="s">
        <v>47</v>
      </c>
      <c r="F107" s="72"/>
      <c r="G107" s="72"/>
      <c r="H107" s="72" t="s">
        <v>168</v>
      </c>
      <c r="I107" s="72">
        <v>0.0471</v>
      </c>
      <c r="J107" s="72">
        <v>0.0147</v>
      </c>
      <c r="K107" s="72">
        <v>0.8</v>
      </c>
      <c r="L107" s="72">
        <v>1</v>
      </c>
      <c r="M107" s="72">
        <v>0.25</v>
      </c>
      <c r="N107" s="106">
        <v>1</v>
      </c>
      <c r="O107" s="72"/>
      <c r="P107" s="80">
        <v>0</v>
      </c>
      <c r="Q107" s="79"/>
      <c r="R107" s="84" t="s">
        <v>362</v>
      </c>
      <c r="S107" s="85" t="s">
        <v>362</v>
      </c>
      <c r="T107" s="79" t="s">
        <v>363</v>
      </c>
    </row>
    <row r="108" spans="3:20" ht="14.25">
      <c r="C108" s="72" t="s">
        <v>190</v>
      </c>
      <c r="D108" s="72" t="s">
        <v>21</v>
      </c>
      <c r="E108" s="72" t="s">
        <v>67</v>
      </c>
      <c r="F108" s="72" t="s">
        <v>22</v>
      </c>
      <c r="G108" s="72"/>
      <c r="H108" s="72" t="s">
        <v>169</v>
      </c>
      <c r="I108" s="72">
        <v>0.34</v>
      </c>
      <c r="J108" s="72">
        <v>0.37</v>
      </c>
      <c r="K108" s="72">
        <v>0.5</v>
      </c>
      <c r="L108" s="72">
        <v>0.5</v>
      </c>
      <c r="M108" s="72">
        <v>0.55</v>
      </c>
      <c r="N108" s="106">
        <v>0.5</v>
      </c>
      <c r="O108" s="72"/>
      <c r="P108" s="80">
        <v>0</v>
      </c>
      <c r="Q108" s="79"/>
      <c r="R108" s="84" t="s">
        <v>362</v>
      </c>
      <c r="S108" s="85" t="s">
        <v>362</v>
      </c>
      <c r="T108" s="79" t="s">
        <v>363</v>
      </c>
    </row>
    <row r="109" spans="3:20" ht="14.25">
      <c r="C109" s="72" t="s">
        <v>191</v>
      </c>
      <c r="D109" s="72" t="s">
        <v>21</v>
      </c>
      <c r="E109" s="72" t="s">
        <v>23</v>
      </c>
      <c r="F109" s="72"/>
      <c r="G109" s="72"/>
      <c r="H109" s="72" t="s">
        <v>168</v>
      </c>
      <c r="I109" s="72">
        <v>0.01</v>
      </c>
      <c r="J109" s="72">
        <v>0.01</v>
      </c>
      <c r="K109" s="72">
        <v>0.5</v>
      </c>
      <c r="L109" s="72">
        <v>0.5</v>
      </c>
      <c r="M109" s="72">
        <v>0.55</v>
      </c>
      <c r="N109" s="106">
        <v>0.5</v>
      </c>
      <c r="O109" s="72"/>
      <c r="P109" s="80">
        <v>0</v>
      </c>
      <c r="Q109" s="79"/>
      <c r="R109" s="84" t="s">
        <v>362</v>
      </c>
      <c r="S109" s="85" t="s">
        <v>362</v>
      </c>
      <c r="T109" s="79" t="s">
        <v>363</v>
      </c>
    </row>
    <row r="110" spans="3:20" ht="14.25">
      <c r="C110" s="72" t="s">
        <v>192</v>
      </c>
      <c r="D110" s="72" t="s">
        <v>21</v>
      </c>
      <c r="E110" s="72" t="s">
        <v>24</v>
      </c>
      <c r="F110" s="72"/>
      <c r="G110" s="72" t="s">
        <v>25</v>
      </c>
      <c r="H110" s="72" t="s">
        <v>169</v>
      </c>
      <c r="I110" s="72">
        <v>0.32</v>
      </c>
      <c r="J110" s="72">
        <v>0.35</v>
      </c>
      <c r="K110" s="72">
        <v>0.5</v>
      </c>
      <c r="L110" s="72">
        <v>0.5</v>
      </c>
      <c r="M110" s="72">
        <v>0.55</v>
      </c>
      <c r="N110" s="106">
        <v>0.5</v>
      </c>
      <c r="O110" s="72"/>
      <c r="P110" s="80">
        <v>0</v>
      </c>
      <c r="Q110" s="79"/>
      <c r="R110" s="84" t="s">
        <v>362</v>
      </c>
      <c r="S110" s="85" t="s">
        <v>362</v>
      </c>
      <c r="T110" s="79" t="s">
        <v>363</v>
      </c>
    </row>
    <row r="111" spans="3:20" ht="14.25">
      <c r="C111" s="72" t="s">
        <v>193</v>
      </c>
      <c r="D111" s="72" t="s">
        <v>21</v>
      </c>
      <c r="E111" s="72" t="s">
        <v>68</v>
      </c>
      <c r="F111" s="72" t="s">
        <v>26</v>
      </c>
      <c r="G111" s="72"/>
      <c r="H111" s="72" t="s">
        <v>168</v>
      </c>
      <c r="I111" s="72">
        <v>0.09</v>
      </c>
      <c r="J111" s="72">
        <v>0.1</v>
      </c>
      <c r="K111" s="72">
        <v>0.5</v>
      </c>
      <c r="L111" s="72">
        <v>0.5</v>
      </c>
      <c r="M111" s="72">
        <v>0.55</v>
      </c>
      <c r="N111" s="106">
        <v>0.5</v>
      </c>
      <c r="O111" s="72"/>
      <c r="P111" s="80">
        <v>0</v>
      </c>
      <c r="Q111" s="79"/>
      <c r="R111" s="84" t="s">
        <v>362</v>
      </c>
      <c r="S111" s="85" t="s">
        <v>362</v>
      </c>
      <c r="T111" s="79" t="s">
        <v>363</v>
      </c>
    </row>
    <row r="112" spans="3:20" ht="14.25">
      <c r="C112" s="72" t="s">
        <v>194</v>
      </c>
      <c r="D112" s="72" t="s">
        <v>21</v>
      </c>
      <c r="E112" s="72" t="s">
        <v>27</v>
      </c>
      <c r="F112" s="72"/>
      <c r="G112" s="72"/>
      <c r="H112" s="72" t="s">
        <v>169</v>
      </c>
      <c r="I112" s="72">
        <v>0.31</v>
      </c>
      <c r="J112" s="72">
        <v>0.34</v>
      </c>
      <c r="K112" s="72">
        <v>0.5</v>
      </c>
      <c r="L112" s="72">
        <v>0.5</v>
      </c>
      <c r="M112" s="72">
        <v>0.55</v>
      </c>
      <c r="N112" s="106">
        <v>0.5</v>
      </c>
      <c r="O112" s="72"/>
      <c r="P112" s="80">
        <v>0</v>
      </c>
      <c r="Q112" s="79"/>
      <c r="R112" s="84" t="s">
        <v>362</v>
      </c>
      <c r="S112" s="85" t="s">
        <v>362</v>
      </c>
      <c r="T112" s="79" t="s">
        <v>363</v>
      </c>
    </row>
    <row r="113" spans="3:20" ht="14.25">
      <c r="C113" s="72" t="s">
        <v>195</v>
      </c>
      <c r="D113" s="72" t="s">
        <v>21</v>
      </c>
      <c r="E113" s="72" t="s">
        <v>28</v>
      </c>
      <c r="F113" s="72"/>
      <c r="G113" s="72"/>
      <c r="H113" s="72" t="s">
        <v>169</v>
      </c>
      <c r="I113" s="72">
        <v>0.15</v>
      </c>
      <c r="J113" s="72">
        <v>0.17</v>
      </c>
      <c r="K113" s="72">
        <v>0.5</v>
      </c>
      <c r="L113" s="72">
        <v>0.5</v>
      </c>
      <c r="M113" s="72">
        <v>0.55</v>
      </c>
      <c r="N113" s="106">
        <v>0.5</v>
      </c>
      <c r="O113" s="72"/>
      <c r="P113" s="80">
        <v>0</v>
      </c>
      <c r="Q113" s="79"/>
      <c r="R113" s="84" t="s">
        <v>362</v>
      </c>
      <c r="S113" s="85" t="s">
        <v>362</v>
      </c>
      <c r="T113" s="79" t="s">
        <v>363</v>
      </c>
    </row>
    <row r="114" spans="3:20" ht="14.25">
      <c r="C114" s="72" t="s">
        <v>196</v>
      </c>
      <c r="D114" s="72" t="s">
        <v>21</v>
      </c>
      <c r="E114" s="72" t="s">
        <v>29</v>
      </c>
      <c r="F114" s="72"/>
      <c r="G114" s="72"/>
      <c r="H114" s="72" t="s">
        <v>169</v>
      </c>
      <c r="I114" s="72">
        <v>0.3</v>
      </c>
      <c r="J114" s="72">
        <v>0.32</v>
      </c>
      <c r="K114" s="72">
        <v>0.5</v>
      </c>
      <c r="L114" s="72">
        <v>0.5</v>
      </c>
      <c r="M114" s="72">
        <v>0.55</v>
      </c>
      <c r="N114" s="106">
        <v>0.5</v>
      </c>
      <c r="O114" s="72"/>
      <c r="P114" s="80">
        <v>0</v>
      </c>
      <c r="Q114" s="79"/>
      <c r="R114" s="84" t="s">
        <v>362</v>
      </c>
      <c r="S114" s="85" t="s">
        <v>362</v>
      </c>
      <c r="T114" s="79" t="s">
        <v>363</v>
      </c>
    </row>
    <row r="115" spans="3:20" ht="14.25">
      <c r="C115" s="72" t="s">
        <v>197</v>
      </c>
      <c r="D115" s="72" t="s">
        <v>21</v>
      </c>
      <c r="E115" s="72" t="s">
        <v>30</v>
      </c>
      <c r="F115" s="72"/>
      <c r="G115" s="72" t="s">
        <v>25</v>
      </c>
      <c r="H115" s="72" t="s">
        <v>169</v>
      </c>
      <c r="I115" s="72">
        <v>0.45</v>
      </c>
      <c r="J115" s="72">
        <v>0.5</v>
      </c>
      <c r="K115" s="72">
        <v>0.5</v>
      </c>
      <c r="L115" s="72">
        <v>0.5</v>
      </c>
      <c r="M115" s="72">
        <v>0.55</v>
      </c>
      <c r="N115" s="106">
        <v>0.5</v>
      </c>
      <c r="O115" s="72"/>
      <c r="P115" s="80">
        <v>0</v>
      </c>
      <c r="Q115" s="79"/>
      <c r="R115" s="84" t="s">
        <v>362</v>
      </c>
      <c r="S115" s="85" t="s">
        <v>362</v>
      </c>
      <c r="T115" s="79" t="s">
        <v>363</v>
      </c>
    </row>
    <row r="116" spans="3:20" ht="14.25">
      <c r="C116" s="72" t="s">
        <v>198</v>
      </c>
      <c r="D116" s="72" t="s">
        <v>21</v>
      </c>
      <c r="E116" s="72" t="s">
        <v>31</v>
      </c>
      <c r="F116" s="72"/>
      <c r="G116" s="72"/>
      <c r="H116" s="72" t="s">
        <v>168</v>
      </c>
      <c r="I116" s="72">
        <v>0.02</v>
      </c>
      <c r="J116" s="72">
        <v>0.02</v>
      </c>
      <c r="K116" s="72">
        <v>0.5</v>
      </c>
      <c r="L116" s="72">
        <v>0.5</v>
      </c>
      <c r="M116" s="72">
        <v>0.55</v>
      </c>
      <c r="N116" s="106">
        <v>0.5</v>
      </c>
      <c r="O116" s="72"/>
      <c r="P116" s="80">
        <v>0</v>
      </c>
      <c r="Q116" s="79"/>
      <c r="R116" s="84" t="s">
        <v>362</v>
      </c>
      <c r="S116" s="85" t="s">
        <v>362</v>
      </c>
      <c r="T116" s="79" t="s">
        <v>363</v>
      </c>
    </row>
    <row r="117" spans="3:20" ht="14.25">
      <c r="C117" s="72" t="s">
        <v>199</v>
      </c>
      <c r="D117" s="72" t="s">
        <v>21</v>
      </c>
      <c r="E117" s="72" t="s">
        <v>69</v>
      </c>
      <c r="F117" s="72" t="s">
        <v>32</v>
      </c>
      <c r="G117" s="72" t="s">
        <v>25</v>
      </c>
      <c r="H117" s="72" t="s">
        <v>169</v>
      </c>
      <c r="I117" s="72">
        <v>0.19</v>
      </c>
      <c r="J117" s="72">
        <v>0.2</v>
      </c>
      <c r="K117" s="72">
        <v>0.5</v>
      </c>
      <c r="L117" s="72">
        <v>0.5</v>
      </c>
      <c r="M117" s="72">
        <v>0.55</v>
      </c>
      <c r="N117" s="106">
        <v>0.5</v>
      </c>
      <c r="O117" s="72"/>
      <c r="P117" s="80">
        <v>0</v>
      </c>
      <c r="Q117" s="79"/>
      <c r="R117" s="84" t="s">
        <v>362</v>
      </c>
      <c r="S117" s="85" t="s">
        <v>362</v>
      </c>
      <c r="T117" s="79" t="s">
        <v>363</v>
      </c>
    </row>
    <row r="118" spans="3:20" ht="14.25">
      <c r="C118" s="72" t="s">
        <v>200</v>
      </c>
      <c r="D118" s="72" t="s">
        <v>21</v>
      </c>
      <c r="E118" s="72" t="s">
        <v>70</v>
      </c>
      <c r="F118" s="72" t="s">
        <v>33</v>
      </c>
      <c r="G118" s="72" t="s">
        <v>25</v>
      </c>
      <c r="H118" s="72" t="s">
        <v>169</v>
      </c>
      <c r="I118" s="72">
        <v>0.18</v>
      </c>
      <c r="J118" s="72">
        <v>0.2</v>
      </c>
      <c r="K118" s="72">
        <v>0.5</v>
      </c>
      <c r="L118" s="72">
        <v>0.5</v>
      </c>
      <c r="M118" s="72">
        <v>0.55</v>
      </c>
      <c r="N118" s="106">
        <v>0.5</v>
      </c>
      <c r="O118" s="72"/>
      <c r="P118" s="80">
        <v>0</v>
      </c>
      <c r="Q118" s="79"/>
      <c r="R118" s="84" t="s">
        <v>362</v>
      </c>
      <c r="S118" s="85" t="s">
        <v>362</v>
      </c>
      <c r="T118" s="79" t="s">
        <v>363</v>
      </c>
    </row>
    <row r="119" spans="3:20" ht="14.25">
      <c r="C119" s="72" t="s">
        <v>99</v>
      </c>
      <c r="D119" s="72" t="s">
        <v>21</v>
      </c>
      <c r="E119" s="72" t="s">
        <v>100</v>
      </c>
      <c r="F119" s="72"/>
      <c r="G119" s="72"/>
      <c r="H119" s="72" t="s">
        <v>343</v>
      </c>
      <c r="I119" s="72">
        <v>0.71</v>
      </c>
      <c r="J119" s="72">
        <v>0.78</v>
      </c>
      <c r="K119" s="72">
        <v>0.5</v>
      </c>
      <c r="L119" s="72">
        <v>0.5</v>
      </c>
      <c r="M119" s="72">
        <v>0.55</v>
      </c>
      <c r="N119" s="106">
        <v>0.5</v>
      </c>
      <c r="O119" s="72"/>
      <c r="P119" s="80">
        <v>0</v>
      </c>
      <c r="Q119" s="79"/>
      <c r="R119" s="84" t="s">
        <v>362</v>
      </c>
      <c r="S119" s="85" t="s">
        <v>362</v>
      </c>
      <c r="T119" s="79" t="s">
        <v>363</v>
      </c>
    </row>
    <row r="120" spans="3:20" ht="14.25">
      <c r="C120" s="72" t="s">
        <v>98</v>
      </c>
      <c r="D120" s="72" t="s">
        <v>21</v>
      </c>
      <c r="E120" s="72" t="s">
        <v>101</v>
      </c>
      <c r="F120" s="72"/>
      <c r="G120" s="72"/>
      <c r="H120" s="72" t="s">
        <v>343</v>
      </c>
      <c r="I120" s="72">
        <v>0.36</v>
      </c>
      <c r="J120" s="72">
        <v>0.39</v>
      </c>
      <c r="K120" s="72">
        <v>0.5</v>
      </c>
      <c r="L120" s="72">
        <v>0.5</v>
      </c>
      <c r="M120" s="72">
        <v>0.55</v>
      </c>
      <c r="N120" s="106">
        <v>0.5</v>
      </c>
      <c r="O120" s="72"/>
      <c r="P120" s="80">
        <v>0</v>
      </c>
      <c r="Q120" s="79"/>
      <c r="R120" s="84" t="s">
        <v>362</v>
      </c>
      <c r="S120" s="85" t="s">
        <v>362</v>
      </c>
      <c r="T120" s="79" t="s">
        <v>363</v>
      </c>
    </row>
    <row r="121" spans="3:20" ht="14.25">
      <c r="C121" s="72" t="s">
        <v>201</v>
      </c>
      <c r="D121" s="72" t="s">
        <v>34</v>
      </c>
      <c r="E121" s="72" t="s">
        <v>35</v>
      </c>
      <c r="F121" s="72"/>
      <c r="G121" s="72"/>
      <c r="H121" s="72" t="s">
        <v>168</v>
      </c>
      <c r="I121" s="72">
        <v>0.26</v>
      </c>
      <c r="J121" s="72">
        <v>0.57</v>
      </c>
      <c r="K121" s="72">
        <v>0.8</v>
      </c>
      <c r="L121" s="72">
        <v>1</v>
      </c>
      <c r="M121" s="72">
        <v>0.3</v>
      </c>
      <c r="N121" s="106">
        <v>1</v>
      </c>
      <c r="O121" s="72">
        <v>1</v>
      </c>
      <c r="P121" s="80">
        <v>0.11</v>
      </c>
      <c r="Q121" s="79">
        <v>2160</v>
      </c>
      <c r="R121" s="84" t="s">
        <v>362</v>
      </c>
      <c r="S121" s="85" t="s">
        <v>362</v>
      </c>
      <c r="T121" s="79" t="s">
        <v>362</v>
      </c>
    </row>
    <row r="122" spans="3:20" ht="14.25">
      <c r="C122" s="72" t="s">
        <v>202</v>
      </c>
      <c r="D122" s="72" t="s">
        <v>34</v>
      </c>
      <c r="E122" s="72" t="s">
        <v>53</v>
      </c>
      <c r="F122" s="72"/>
      <c r="G122" s="72"/>
      <c r="H122" s="72" t="s">
        <v>168</v>
      </c>
      <c r="I122" s="72">
        <v>0</v>
      </c>
      <c r="J122" s="72">
        <v>0.18</v>
      </c>
      <c r="K122" s="72">
        <v>0.8</v>
      </c>
      <c r="L122" s="72">
        <v>1</v>
      </c>
      <c r="M122" s="72"/>
      <c r="N122" s="106">
        <v>1</v>
      </c>
      <c r="O122" s="72">
        <v>1</v>
      </c>
      <c r="P122" s="80">
        <v>0.03</v>
      </c>
      <c r="Q122" s="79">
        <v>37500</v>
      </c>
      <c r="R122" s="84" t="s">
        <v>363</v>
      </c>
      <c r="S122" s="85" t="s">
        <v>362</v>
      </c>
      <c r="T122" s="79" t="s">
        <v>362</v>
      </c>
    </row>
    <row r="123" spans="3:20" ht="14.25">
      <c r="C123" s="72" t="s">
        <v>204</v>
      </c>
      <c r="D123" s="72" t="s">
        <v>34</v>
      </c>
      <c r="E123" s="72" t="s">
        <v>54</v>
      </c>
      <c r="F123" s="72"/>
      <c r="G123" s="72"/>
      <c r="H123" s="72" t="s">
        <v>168</v>
      </c>
      <c r="I123" s="72">
        <v>0.66</v>
      </c>
      <c r="J123" s="72">
        <v>0.49</v>
      </c>
      <c r="K123" s="72">
        <v>0.8</v>
      </c>
      <c r="L123" s="72">
        <v>1</v>
      </c>
      <c r="M123" s="72"/>
      <c r="N123" s="106">
        <v>1</v>
      </c>
      <c r="O123" s="72">
        <v>1</v>
      </c>
      <c r="P123" s="80">
        <v>0.1</v>
      </c>
      <c r="Q123" s="79">
        <v>13000</v>
      </c>
      <c r="R123" s="84" t="s">
        <v>362</v>
      </c>
      <c r="S123" s="85" t="s">
        <v>362</v>
      </c>
      <c r="T123" s="79" t="s">
        <v>362</v>
      </c>
    </row>
    <row r="124" spans="3:20" ht="14.25">
      <c r="C124" s="72" t="s">
        <v>205</v>
      </c>
      <c r="D124" s="72" t="s">
        <v>34</v>
      </c>
      <c r="E124" s="72" t="s">
        <v>71</v>
      </c>
      <c r="F124" s="72"/>
      <c r="G124" s="72"/>
      <c r="H124" s="72" t="s">
        <v>168</v>
      </c>
      <c r="I124" s="72">
        <v>0</v>
      </c>
      <c r="J124" s="72">
        <v>0.38</v>
      </c>
      <c r="K124" s="72"/>
      <c r="L124" s="72"/>
      <c r="M124" s="72"/>
      <c r="N124" s="106">
        <v>1</v>
      </c>
      <c r="O124" s="72">
        <v>1</v>
      </c>
      <c r="P124" s="80">
        <v>0.07</v>
      </c>
      <c r="Q124" s="79">
        <v>3640</v>
      </c>
      <c r="R124" s="84" t="s">
        <v>363</v>
      </c>
      <c r="S124" s="85" t="s">
        <v>362</v>
      </c>
      <c r="T124" s="79" t="s">
        <v>362</v>
      </c>
    </row>
    <row r="125" spans="3:20" ht="14.25">
      <c r="C125" s="72" t="s">
        <v>206</v>
      </c>
      <c r="D125" s="72" t="s">
        <v>34</v>
      </c>
      <c r="E125" s="72" t="s">
        <v>72</v>
      </c>
      <c r="F125" s="72"/>
      <c r="G125" s="72"/>
      <c r="H125" s="72" t="s">
        <v>168</v>
      </c>
      <c r="I125" s="72">
        <v>0</v>
      </c>
      <c r="J125" s="72">
        <v>0.14</v>
      </c>
      <c r="K125" s="72"/>
      <c r="L125" s="72"/>
      <c r="M125" s="72"/>
      <c r="N125" s="106">
        <v>1</v>
      </c>
      <c r="O125" s="72">
        <v>1</v>
      </c>
      <c r="P125" s="80">
        <v>0.03</v>
      </c>
      <c r="Q125" s="79">
        <v>5120</v>
      </c>
      <c r="R125" s="84" t="s">
        <v>363</v>
      </c>
      <c r="S125" s="85" t="s">
        <v>362</v>
      </c>
      <c r="T125" s="79" t="s">
        <v>362</v>
      </c>
    </row>
    <row r="126" spans="3:20" ht="14.25">
      <c r="C126" s="72" t="s">
        <v>207</v>
      </c>
      <c r="D126" s="72" t="s">
        <v>34</v>
      </c>
      <c r="E126" s="72" t="s">
        <v>36</v>
      </c>
      <c r="F126" s="72"/>
      <c r="G126" s="72"/>
      <c r="H126" s="72" t="s">
        <v>168</v>
      </c>
      <c r="I126" s="72">
        <v>0.17</v>
      </c>
      <c r="J126" s="72">
        <v>0.16</v>
      </c>
      <c r="K126" s="72">
        <v>0.8</v>
      </c>
      <c r="L126" s="72">
        <v>1</v>
      </c>
      <c r="M126" s="72">
        <v>0.3</v>
      </c>
      <c r="N126" s="106">
        <v>1</v>
      </c>
      <c r="O126" s="72">
        <v>1</v>
      </c>
      <c r="P126" s="80">
        <v>0.03</v>
      </c>
      <c r="Q126" s="79">
        <v>7793.02336</v>
      </c>
      <c r="R126" s="84" t="s">
        <v>362</v>
      </c>
      <c r="S126" s="85" t="s">
        <v>362</v>
      </c>
      <c r="T126" s="79" t="s">
        <v>362</v>
      </c>
    </row>
    <row r="127" spans="3:20" ht="14.25">
      <c r="C127" s="72" t="s">
        <v>208</v>
      </c>
      <c r="D127" s="72" t="s">
        <v>34</v>
      </c>
      <c r="E127" s="72" t="s">
        <v>73</v>
      </c>
      <c r="F127" s="72"/>
      <c r="G127" s="72"/>
      <c r="H127" s="72" t="s">
        <v>168</v>
      </c>
      <c r="I127" s="72">
        <v>0</v>
      </c>
      <c r="J127" s="72">
        <v>0.62</v>
      </c>
      <c r="K127" s="72"/>
      <c r="L127" s="72"/>
      <c r="M127" s="72"/>
      <c r="N127" s="106"/>
      <c r="O127" s="72">
        <v>1</v>
      </c>
      <c r="P127" s="80">
        <v>0.12</v>
      </c>
      <c r="Q127" s="79">
        <v>6630</v>
      </c>
      <c r="R127" s="84" t="s">
        <v>363</v>
      </c>
      <c r="S127" s="85" t="s">
        <v>362</v>
      </c>
      <c r="T127" s="79" t="s">
        <v>362</v>
      </c>
    </row>
    <row r="128" spans="3:20" ht="14.25">
      <c r="C128" s="72" t="s">
        <v>209</v>
      </c>
      <c r="D128" s="72" t="s">
        <v>34</v>
      </c>
      <c r="E128" s="72" t="s">
        <v>37</v>
      </c>
      <c r="F128" s="72"/>
      <c r="G128" s="72"/>
      <c r="H128" s="72" t="s">
        <v>168</v>
      </c>
      <c r="I128" s="72">
        <v>0.62</v>
      </c>
      <c r="J128" s="72">
        <v>0.49</v>
      </c>
      <c r="K128" s="72">
        <v>0.8</v>
      </c>
      <c r="L128" s="72">
        <v>1</v>
      </c>
      <c r="M128" s="72">
        <v>0.3</v>
      </c>
      <c r="N128" s="106">
        <v>1</v>
      </c>
      <c r="O128" s="72">
        <v>1</v>
      </c>
      <c r="P128" s="80">
        <v>0.1</v>
      </c>
      <c r="Q128" s="79">
        <v>15630.000000000002</v>
      </c>
      <c r="R128" s="84" t="s">
        <v>362</v>
      </c>
      <c r="S128" s="85" t="s">
        <v>362</v>
      </c>
      <c r="T128" s="79" t="s">
        <v>362</v>
      </c>
    </row>
    <row r="129" spans="3:20" ht="14.25">
      <c r="C129" s="72" t="s">
        <v>210</v>
      </c>
      <c r="D129" s="72" t="s">
        <v>34</v>
      </c>
      <c r="E129" s="72" t="s">
        <v>55</v>
      </c>
      <c r="F129" s="72"/>
      <c r="G129" s="72"/>
      <c r="H129" s="72" t="s">
        <v>168</v>
      </c>
      <c r="I129" s="72">
        <v>0.04</v>
      </c>
      <c r="J129" s="72">
        <v>0.07</v>
      </c>
      <c r="K129" s="72">
        <v>0.8</v>
      </c>
      <c r="L129" s="72">
        <v>1</v>
      </c>
      <c r="M129" s="72"/>
      <c r="N129" s="106">
        <v>1</v>
      </c>
      <c r="O129" s="72">
        <v>1</v>
      </c>
      <c r="P129" s="80">
        <v>0.01</v>
      </c>
      <c r="Q129" s="79">
        <v>36730</v>
      </c>
      <c r="R129" s="84" t="s">
        <v>362</v>
      </c>
      <c r="S129" s="85" t="s">
        <v>362</v>
      </c>
      <c r="T129" s="79" t="s">
        <v>362</v>
      </c>
    </row>
    <row r="130" spans="3:20" ht="14.25">
      <c r="C130" s="72" t="s">
        <v>211</v>
      </c>
      <c r="D130" s="72" t="s">
        <v>34</v>
      </c>
      <c r="E130" s="72" t="s">
        <v>74</v>
      </c>
      <c r="F130" s="72"/>
      <c r="G130" s="72"/>
      <c r="H130" s="72" t="s">
        <v>168</v>
      </c>
      <c r="I130" s="72">
        <v>0</v>
      </c>
      <c r="J130" s="72">
        <v>0.1</v>
      </c>
      <c r="K130" s="72"/>
      <c r="L130" s="72"/>
      <c r="M130" s="72"/>
      <c r="N130" s="106">
        <v>1</v>
      </c>
      <c r="O130" s="72">
        <v>1</v>
      </c>
      <c r="P130" s="80">
        <v>0.02</v>
      </c>
      <c r="Q130" s="79">
        <v>23940</v>
      </c>
      <c r="R130" s="84" t="s">
        <v>363</v>
      </c>
      <c r="S130" s="85" t="s">
        <v>362</v>
      </c>
      <c r="T130" s="79" t="s">
        <v>362</v>
      </c>
    </row>
    <row r="131" spans="3:20" ht="14.25">
      <c r="C131" s="72" t="s">
        <v>212</v>
      </c>
      <c r="D131" s="72" t="s">
        <v>34</v>
      </c>
      <c r="E131" s="72" t="s">
        <v>56</v>
      </c>
      <c r="F131" s="72"/>
      <c r="G131" s="72"/>
      <c r="H131" s="72" t="s">
        <v>168</v>
      </c>
      <c r="I131" s="72">
        <v>0.02</v>
      </c>
      <c r="J131" s="72">
        <v>0.11</v>
      </c>
      <c r="K131" s="72">
        <v>0.8</v>
      </c>
      <c r="L131" s="72">
        <v>1</v>
      </c>
      <c r="M131" s="72"/>
      <c r="N131" s="106">
        <v>1</v>
      </c>
      <c r="O131" s="72">
        <v>1</v>
      </c>
      <c r="P131" s="80">
        <v>0.02</v>
      </c>
      <c r="Q131" s="79">
        <v>62570.00000000001</v>
      </c>
      <c r="R131" s="84" t="s">
        <v>362</v>
      </c>
      <c r="S131" s="85" t="s">
        <v>362</v>
      </c>
      <c r="T131" s="79" t="s">
        <v>362</v>
      </c>
    </row>
    <row r="132" spans="3:20" ht="14.25">
      <c r="C132" s="72" t="s">
        <v>213</v>
      </c>
      <c r="D132" s="72" t="s">
        <v>34</v>
      </c>
      <c r="E132" s="72" t="s">
        <v>57</v>
      </c>
      <c r="F132" s="72"/>
      <c r="G132" s="72"/>
      <c r="H132" s="72" t="s">
        <v>168</v>
      </c>
      <c r="I132" s="72">
        <v>0.11</v>
      </c>
      <c r="J132" s="72">
        <v>0.31</v>
      </c>
      <c r="K132" s="72">
        <v>0.8</v>
      </c>
      <c r="L132" s="72">
        <v>1</v>
      </c>
      <c r="M132" s="72"/>
      <c r="N132" s="106">
        <v>1</v>
      </c>
      <c r="O132" s="72">
        <v>1</v>
      </c>
      <c r="P132" s="80">
        <v>0.06</v>
      </c>
      <c r="Q132" s="79">
        <v>22120</v>
      </c>
      <c r="R132" s="84" t="s">
        <v>362</v>
      </c>
      <c r="S132" s="85" t="s">
        <v>362</v>
      </c>
      <c r="T132" s="79" t="s">
        <v>362</v>
      </c>
    </row>
    <row r="133" spans="3:20" ht="14.25">
      <c r="C133" s="72" t="s">
        <v>214</v>
      </c>
      <c r="D133" s="72" t="s">
        <v>34</v>
      </c>
      <c r="E133" s="72" t="s">
        <v>75</v>
      </c>
      <c r="F133" s="72"/>
      <c r="G133" s="72"/>
      <c r="H133" s="72" t="s">
        <v>168</v>
      </c>
      <c r="I133" s="72">
        <v>0</v>
      </c>
      <c r="J133" s="72">
        <v>0.07</v>
      </c>
      <c r="K133" s="72"/>
      <c r="L133" s="72"/>
      <c r="M133" s="72"/>
      <c r="N133" s="106">
        <v>1</v>
      </c>
      <c r="O133" s="72">
        <v>1</v>
      </c>
      <c r="P133" s="80">
        <v>0.01</v>
      </c>
      <c r="Q133" s="79">
        <v>56000</v>
      </c>
      <c r="R133" s="84" t="s">
        <v>363</v>
      </c>
      <c r="S133" s="85" t="s">
        <v>362</v>
      </c>
      <c r="T133" s="79" t="s">
        <v>362</v>
      </c>
    </row>
    <row r="134" spans="3:20" ht="14.25">
      <c r="C134" s="72" t="s">
        <v>215</v>
      </c>
      <c r="D134" s="72" t="s">
        <v>34</v>
      </c>
      <c r="E134" s="72" t="s">
        <v>58</v>
      </c>
      <c r="F134" s="72"/>
      <c r="G134" s="72"/>
      <c r="H134" s="72" t="s">
        <v>168</v>
      </c>
      <c r="I134" s="72">
        <v>0.13</v>
      </c>
      <c r="J134" s="72">
        <v>0.15</v>
      </c>
      <c r="K134" s="72">
        <v>0.8</v>
      </c>
      <c r="L134" s="72">
        <v>1</v>
      </c>
      <c r="M134" s="72"/>
      <c r="N134" s="106">
        <v>1</v>
      </c>
      <c r="O134" s="72">
        <v>1</v>
      </c>
      <c r="P134" s="80">
        <v>0.03</v>
      </c>
      <c r="Q134" s="79">
        <v>14830.000000000002</v>
      </c>
      <c r="R134" s="84" t="s">
        <v>362</v>
      </c>
      <c r="S134" s="85" t="s">
        <v>362</v>
      </c>
      <c r="T134" s="79" t="s">
        <v>362</v>
      </c>
    </row>
    <row r="135" spans="3:20" ht="14.25">
      <c r="C135" s="72" t="s">
        <v>216</v>
      </c>
      <c r="D135" s="72" t="s">
        <v>34</v>
      </c>
      <c r="E135" s="72" t="s">
        <v>59</v>
      </c>
      <c r="F135" s="72"/>
      <c r="G135" s="72"/>
      <c r="H135" s="72" t="s">
        <v>168</v>
      </c>
      <c r="I135" s="72">
        <v>0.07</v>
      </c>
      <c r="J135" s="72">
        <v>0.15</v>
      </c>
      <c r="K135" s="72">
        <v>0.8</v>
      </c>
      <c r="L135" s="72">
        <v>1</v>
      </c>
      <c r="M135" s="72"/>
      <c r="N135" s="106">
        <v>1</v>
      </c>
      <c r="O135" s="72">
        <v>1</v>
      </c>
      <c r="P135" s="80">
        <v>0.03</v>
      </c>
      <c r="Q135" s="79">
        <v>13757.083490744239</v>
      </c>
      <c r="R135" s="84" t="s">
        <v>362</v>
      </c>
      <c r="S135" s="85" t="s">
        <v>362</v>
      </c>
      <c r="T135" s="79" t="s">
        <v>362</v>
      </c>
    </row>
    <row r="136" spans="3:20" ht="14.25">
      <c r="C136" s="72" t="s">
        <v>217</v>
      </c>
      <c r="D136" s="72" t="s">
        <v>34</v>
      </c>
      <c r="E136" s="72" t="s">
        <v>76</v>
      </c>
      <c r="F136" s="72"/>
      <c r="G136" s="72"/>
      <c r="H136" s="72" t="s">
        <v>168</v>
      </c>
      <c r="I136" s="72">
        <v>0</v>
      </c>
      <c r="J136" s="72">
        <v>0.85</v>
      </c>
      <c r="K136" s="72"/>
      <c r="L136" s="72"/>
      <c r="M136" s="72"/>
      <c r="N136" s="106">
        <v>1</v>
      </c>
      <c r="O136" s="72">
        <v>1</v>
      </c>
      <c r="P136" s="80">
        <v>0.17</v>
      </c>
      <c r="Q136" s="79">
        <v>15500</v>
      </c>
      <c r="R136" s="84" t="s">
        <v>363</v>
      </c>
      <c r="S136" s="85" t="s">
        <v>362</v>
      </c>
      <c r="T136" s="79" t="s">
        <v>362</v>
      </c>
    </row>
    <row r="137" spans="3:20" ht="14.25">
      <c r="C137" s="72" t="s">
        <v>218</v>
      </c>
      <c r="D137" s="72" t="s">
        <v>34</v>
      </c>
      <c r="E137" s="72" t="s">
        <v>77</v>
      </c>
      <c r="F137" s="72"/>
      <c r="G137" s="72"/>
      <c r="H137" s="72" t="s">
        <v>168</v>
      </c>
      <c r="I137" s="72">
        <v>0</v>
      </c>
      <c r="J137" s="72">
        <v>0.11</v>
      </c>
      <c r="K137" s="72"/>
      <c r="L137" s="72"/>
      <c r="M137" s="72"/>
      <c r="N137" s="106">
        <v>1</v>
      </c>
      <c r="O137" s="72">
        <v>1</v>
      </c>
      <c r="P137" s="80">
        <v>0.02</v>
      </c>
      <c r="Q137" s="79">
        <v>24838</v>
      </c>
      <c r="R137" s="84" t="s">
        <v>363</v>
      </c>
      <c r="S137" s="85" t="s">
        <v>362</v>
      </c>
      <c r="T137" s="79" t="s">
        <v>362</v>
      </c>
    </row>
    <row r="138" spans="3:20" ht="14.25">
      <c r="C138" s="72" t="s">
        <v>219</v>
      </c>
      <c r="D138" s="72" t="s">
        <v>34</v>
      </c>
      <c r="E138" s="72" t="s">
        <v>78</v>
      </c>
      <c r="F138" s="72"/>
      <c r="G138" s="72"/>
      <c r="H138" s="72" t="s">
        <v>168</v>
      </c>
      <c r="I138" s="72">
        <v>0</v>
      </c>
      <c r="J138" s="72">
        <v>0.32</v>
      </c>
      <c r="K138" s="72"/>
      <c r="L138" s="72"/>
      <c r="M138" s="72"/>
      <c r="N138" s="106">
        <v>1</v>
      </c>
      <c r="O138" s="72">
        <v>1</v>
      </c>
      <c r="P138" s="80">
        <v>0.06</v>
      </c>
      <c r="Q138" s="79">
        <v>23400</v>
      </c>
      <c r="R138" s="84" t="s">
        <v>363</v>
      </c>
      <c r="S138" s="85" t="s">
        <v>362</v>
      </c>
      <c r="T138" s="79" t="s">
        <v>362</v>
      </c>
    </row>
    <row r="139" spans="3:20" ht="14.25">
      <c r="C139" s="72" t="s">
        <v>220</v>
      </c>
      <c r="D139" s="72" t="s">
        <v>34</v>
      </c>
      <c r="E139" s="72" t="s">
        <v>39</v>
      </c>
      <c r="F139" s="72"/>
      <c r="G139" s="72"/>
      <c r="H139" s="72" t="s">
        <v>168</v>
      </c>
      <c r="I139" s="72">
        <v>0.08</v>
      </c>
      <c r="J139" s="72">
        <v>0.21</v>
      </c>
      <c r="K139" s="72">
        <v>0.8</v>
      </c>
      <c r="L139" s="72">
        <v>1</v>
      </c>
      <c r="M139" s="72">
        <v>0.3</v>
      </c>
      <c r="N139" s="106">
        <v>1</v>
      </c>
      <c r="O139" s="72">
        <v>1</v>
      </c>
      <c r="P139" s="80">
        <v>0.04</v>
      </c>
      <c r="Q139" s="79">
        <v>35600</v>
      </c>
      <c r="R139" s="84" t="s">
        <v>362</v>
      </c>
      <c r="S139" s="85" t="s">
        <v>362</v>
      </c>
      <c r="T139" s="79" t="s">
        <v>362</v>
      </c>
    </row>
    <row r="140" spans="3:20" ht="14.25">
      <c r="C140" s="72" t="s">
        <v>221</v>
      </c>
      <c r="D140" s="72" t="s">
        <v>34</v>
      </c>
      <c r="E140" s="72" t="s">
        <v>156</v>
      </c>
      <c r="F140" s="72" t="s">
        <v>40</v>
      </c>
      <c r="G140" s="72"/>
      <c r="H140" s="72" t="s">
        <v>168</v>
      </c>
      <c r="I140" s="72">
        <v>0.2</v>
      </c>
      <c r="J140" s="72">
        <v>0.15</v>
      </c>
      <c r="K140" s="72">
        <v>0.8</v>
      </c>
      <c r="L140" s="72">
        <v>1</v>
      </c>
      <c r="M140" s="72">
        <v>0.3</v>
      </c>
      <c r="N140" s="106">
        <v>1</v>
      </c>
      <c r="O140" s="72">
        <v>1</v>
      </c>
      <c r="P140" s="80">
        <v>0.03</v>
      </c>
      <c r="Q140" s="79">
        <v>37600</v>
      </c>
      <c r="R140" s="84" t="s">
        <v>362</v>
      </c>
      <c r="S140" s="85" t="s">
        <v>362</v>
      </c>
      <c r="T140" s="79" t="s">
        <v>362</v>
      </c>
    </row>
    <row r="141" spans="3:20" ht="14.25">
      <c r="C141" s="72" t="s">
        <v>468</v>
      </c>
      <c r="D141" s="72" t="s">
        <v>34</v>
      </c>
      <c r="E141" s="72" t="s">
        <v>469</v>
      </c>
      <c r="F141" s="72" t="s">
        <v>60</v>
      </c>
      <c r="G141" s="72"/>
      <c r="H141" s="72" t="s">
        <v>168</v>
      </c>
      <c r="I141" s="72">
        <v>0.07</v>
      </c>
      <c r="J141" s="72">
        <v>0.12</v>
      </c>
      <c r="K141" s="72">
        <v>0.8</v>
      </c>
      <c r="L141" s="72">
        <v>1</v>
      </c>
      <c r="M141" s="72"/>
      <c r="N141" s="106">
        <v>1</v>
      </c>
      <c r="O141" s="72">
        <v>1</v>
      </c>
      <c r="P141" s="80">
        <v>0.02</v>
      </c>
      <c r="Q141" s="79">
        <v>31180</v>
      </c>
      <c r="R141" s="84" t="s">
        <v>362</v>
      </c>
      <c r="S141" s="85" t="s">
        <v>362</v>
      </c>
      <c r="T141" s="79" t="s">
        <v>362</v>
      </c>
    </row>
    <row r="142" spans="3:20" ht="14.25">
      <c r="C142" s="72" t="s">
        <v>222</v>
      </c>
      <c r="D142" s="72" t="s">
        <v>34</v>
      </c>
      <c r="E142" s="72" t="s">
        <v>79</v>
      </c>
      <c r="F142" s="72"/>
      <c r="G142" s="72"/>
      <c r="H142" s="72" t="s">
        <v>168</v>
      </c>
      <c r="I142" s="72">
        <v>0</v>
      </c>
      <c r="J142" s="72">
        <v>0.59</v>
      </c>
      <c r="K142" s="72"/>
      <c r="L142" s="72"/>
      <c r="M142" s="72"/>
      <c r="N142" s="106">
        <v>1</v>
      </c>
      <c r="O142" s="72">
        <v>1</v>
      </c>
      <c r="P142" s="80">
        <v>0.11</v>
      </c>
      <c r="Q142" s="79">
        <v>300999.60000000003</v>
      </c>
      <c r="R142" s="84" t="s">
        <v>363</v>
      </c>
      <c r="S142" s="85" t="s">
        <v>362</v>
      </c>
      <c r="T142" s="79" t="s">
        <v>362</v>
      </c>
    </row>
    <row r="143" spans="3:20" ht="14.25">
      <c r="C143" s="72" t="s">
        <v>223</v>
      </c>
      <c r="D143" s="72" t="s">
        <v>34</v>
      </c>
      <c r="E143" s="72" t="s">
        <v>86</v>
      </c>
      <c r="F143" s="72"/>
      <c r="G143" s="72"/>
      <c r="H143" s="72" t="s">
        <v>168</v>
      </c>
      <c r="I143" s="72">
        <v>0</v>
      </c>
      <c r="J143" s="72">
        <v>0.3</v>
      </c>
      <c r="K143" s="72"/>
      <c r="L143" s="72"/>
      <c r="M143" s="72"/>
      <c r="N143" s="106">
        <v>1</v>
      </c>
      <c r="O143" s="72">
        <v>1</v>
      </c>
      <c r="P143" s="80">
        <v>0.06</v>
      </c>
      <c r="Q143" s="79">
        <v>29700</v>
      </c>
      <c r="R143" s="84" t="s">
        <v>363</v>
      </c>
      <c r="S143" s="85" t="s">
        <v>362</v>
      </c>
      <c r="T143" s="79" t="s">
        <v>362</v>
      </c>
    </row>
    <row r="144" spans="3:20" ht="14.25">
      <c r="C144" s="72" t="s">
        <v>471</v>
      </c>
      <c r="D144" s="72" t="s">
        <v>34</v>
      </c>
      <c r="E144" s="72" t="s">
        <v>470</v>
      </c>
      <c r="F144" s="72"/>
      <c r="G144" s="72"/>
      <c r="H144" s="72" t="s">
        <v>168</v>
      </c>
      <c r="I144" s="72">
        <v>0.01</v>
      </c>
      <c r="J144" s="72">
        <v>0.05</v>
      </c>
      <c r="K144" s="72">
        <v>0.8</v>
      </c>
      <c r="L144" s="72">
        <v>1</v>
      </c>
      <c r="M144" s="72"/>
      <c r="N144" s="106">
        <v>1</v>
      </c>
      <c r="O144" s="72">
        <v>1</v>
      </c>
      <c r="P144" s="80">
        <v>0.01</v>
      </c>
      <c r="Q144" s="79">
        <v>54010</v>
      </c>
      <c r="R144" s="84" t="s">
        <v>362</v>
      </c>
      <c r="S144" s="85" t="s">
        <v>362</v>
      </c>
      <c r="T144" s="79" t="s">
        <v>362</v>
      </c>
    </row>
    <row r="145" spans="3:20" ht="14.25">
      <c r="C145" s="72" t="s">
        <v>224</v>
      </c>
      <c r="D145" s="72" t="s">
        <v>34</v>
      </c>
      <c r="E145" s="72" t="s">
        <v>61</v>
      </c>
      <c r="F145" s="72"/>
      <c r="G145" s="72"/>
      <c r="H145" s="72" t="s">
        <v>168</v>
      </c>
      <c r="I145" s="72">
        <v>0</v>
      </c>
      <c r="J145" s="72">
        <v>0.14</v>
      </c>
      <c r="K145" s="72">
        <v>0.8</v>
      </c>
      <c r="L145" s="72">
        <v>1</v>
      </c>
      <c r="M145" s="72"/>
      <c r="N145" s="106">
        <v>1</v>
      </c>
      <c r="O145" s="72">
        <v>1</v>
      </c>
      <c r="P145" s="80">
        <v>0.03</v>
      </c>
      <c r="Q145" s="79">
        <v>21161</v>
      </c>
      <c r="R145" s="84" t="s">
        <v>363</v>
      </c>
      <c r="S145" s="85" t="s">
        <v>362</v>
      </c>
      <c r="T145" s="79" t="s">
        <v>362</v>
      </c>
    </row>
    <row r="146" spans="3:20" ht="14.25">
      <c r="C146" s="72" t="s">
        <v>225</v>
      </c>
      <c r="D146" s="72" t="s">
        <v>34</v>
      </c>
      <c r="E146" s="72" t="s">
        <v>80</v>
      </c>
      <c r="F146" s="72"/>
      <c r="G146" s="72"/>
      <c r="H146" s="72" t="s">
        <v>168</v>
      </c>
      <c r="I146" s="72">
        <v>0</v>
      </c>
      <c r="J146" s="72">
        <v>0.32</v>
      </c>
      <c r="K146" s="72"/>
      <c r="L146" s="72"/>
      <c r="M146" s="72"/>
      <c r="N146" s="106">
        <v>1</v>
      </c>
      <c r="O146" s="72">
        <v>1</v>
      </c>
      <c r="P146" s="80">
        <v>0.06</v>
      </c>
      <c r="Q146" s="79">
        <v>17000</v>
      </c>
      <c r="R146" s="84" t="s">
        <v>363</v>
      </c>
      <c r="S146" s="85" t="s">
        <v>362</v>
      </c>
      <c r="T146" s="79" t="s">
        <v>362</v>
      </c>
    </row>
    <row r="147" spans="3:20" ht="14.25">
      <c r="C147" s="72" t="s">
        <v>226</v>
      </c>
      <c r="D147" s="72" t="s">
        <v>34</v>
      </c>
      <c r="E147" s="72" t="s">
        <v>62</v>
      </c>
      <c r="F147" s="72"/>
      <c r="G147" s="72"/>
      <c r="H147" s="72" t="s">
        <v>168</v>
      </c>
      <c r="I147" s="72">
        <v>0.08</v>
      </c>
      <c r="J147" s="72">
        <v>0.32</v>
      </c>
      <c r="K147" s="72">
        <v>0.8</v>
      </c>
      <c r="L147" s="72">
        <v>1</v>
      </c>
      <c r="M147" s="72"/>
      <c r="N147" s="106">
        <v>1</v>
      </c>
      <c r="O147" s="72">
        <v>1</v>
      </c>
      <c r="P147" s="80">
        <v>0.06</v>
      </c>
      <c r="Q147" s="79">
        <v>18320</v>
      </c>
      <c r="R147" s="84" t="s">
        <v>362</v>
      </c>
      <c r="S147" s="85" t="s">
        <v>362</v>
      </c>
      <c r="T147" s="79" t="s">
        <v>362</v>
      </c>
    </row>
    <row r="148" spans="3:20" ht="14.25">
      <c r="C148" s="72" t="s">
        <v>227</v>
      </c>
      <c r="D148" s="72" t="s">
        <v>34</v>
      </c>
      <c r="E148" s="72" t="s">
        <v>63</v>
      </c>
      <c r="F148" s="72"/>
      <c r="G148" s="72"/>
      <c r="H148" s="72" t="s">
        <v>168</v>
      </c>
      <c r="I148" s="72">
        <v>0.08</v>
      </c>
      <c r="J148" s="72">
        <v>0.18</v>
      </c>
      <c r="K148" s="72">
        <v>0.8</v>
      </c>
      <c r="L148" s="72">
        <v>1</v>
      </c>
      <c r="M148" s="72"/>
      <c r="N148" s="106">
        <v>1</v>
      </c>
      <c r="O148" s="72">
        <v>1</v>
      </c>
      <c r="P148" s="80">
        <v>0.03</v>
      </c>
      <c r="Q148" s="79">
        <v>32200</v>
      </c>
      <c r="R148" s="84" t="s">
        <v>362</v>
      </c>
      <c r="S148" s="85" t="s">
        <v>362</v>
      </c>
      <c r="T148" s="79" t="s">
        <v>362</v>
      </c>
    </row>
    <row r="149" spans="3:20" ht="14.25">
      <c r="C149" s="72" t="s">
        <v>228</v>
      </c>
      <c r="D149" s="72" t="s">
        <v>34</v>
      </c>
      <c r="E149" s="72" t="s">
        <v>64</v>
      </c>
      <c r="F149" s="72"/>
      <c r="G149" s="72"/>
      <c r="H149" s="72" t="s">
        <v>168</v>
      </c>
      <c r="I149" s="72">
        <v>0.28</v>
      </c>
      <c r="J149" s="72">
        <v>0.93</v>
      </c>
      <c r="K149" s="72">
        <v>0.8</v>
      </c>
      <c r="L149" s="72">
        <v>1</v>
      </c>
      <c r="M149" s="72"/>
      <c r="N149" s="106">
        <v>1</v>
      </c>
      <c r="O149" s="72">
        <v>1</v>
      </c>
      <c r="P149" s="80">
        <v>0.18</v>
      </c>
      <c r="Q149" s="79">
        <v>647</v>
      </c>
      <c r="R149" s="84" t="s">
        <v>362</v>
      </c>
      <c r="S149" s="85" t="s">
        <v>362</v>
      </c>
      <c r="T149" s="79" t="s">
        <v>362</v>
      </c>
    </row>
    <row r="150" spans="3:20" ht="14.25">
      <c r="C150" s="72" t="s">
        <v>229</v>
      </c>
      <c r="D150" s="72" t="s">
        <v>34</v>
      </c>
      <c r="E150" s="72" t="s">
        <v>65</v>
      </c>
      <c r="F150" s="72"/>
      <c r="G150" s="72"/>
      <c r="H150" s="72" t="s">
        <v>168</v>
      </c>
      <c r="I150" s="72">
        <v>0.14</v>
      </c>
      <c r="J150" s="72">
        <v>0.22</v>
      </c>
      <c r="K150" s="72">
        <v>0.8</v>
      </c>
      <c r="L150" s="72">
        <v>1</v>
      </c>
      <c r="M150" s="72"/>
      <c r="N150" s="106">
        <v>1</v>
      </c>
      <c r="O150" s="72">
        <v>1</v>
      </c>
      <c r="P150" s="80">
        <v>0.04</v>
      </c>
      <c r="Q150" s="79">
        <v>31680</v>
      </c>
      <c r="R150" s="84" t="s">
        <v>362</v>
      </c>
      <c r="S150" s="85" t="s">
        <v>362</v>
      </c>
      <c r="T150" s="79" t="s">
        <v>362</v>
      </c>
    </row>
    <row r="151" spans="3:20" ht="14.25">
      <c r="C151" s="72" t="s">
        <v>230</v>
      </c>
      <c r="D151" s="72" t="s">
        <v>34</v>
      </c>
      <c r="E151" s="72" t="s">
        <v>66</v>
      </c>
      <c r="F151" s="72"/>
      <c r="G151" s="72"/>
      <c r="H151" s="72" t="s">
        <v>168</v>
      </c>
      <c r="I151" s="72">
        <v>0.15</v>
      </c>
      <c r="J151" s="72">
        <v>0.22</v>
      </c>
      <c r="K151" s="72">
        <v>0.8</v>
      </c>
      <c r="L151" s="72">
        <v>1</v>
      </c>
      <c r="M151" s="72"/>
      <c r="N151" s="106">
        <v>1</v>
      </c>
      <c r="O151" s="72">
        <v>1</v>
      </c>
      <c r="P151" s="80">
        <v>0.04</v>
      </c>
      <c r="Q151" s="79">
        <v>16120</v>
      </c>
      <c r="R151" s="84" t="s">
        <v>362</v>
      </c>
      <c r="S151" s="85" t="s">
        <v>362</v>
      </c>
      <c r="T151" s="79" t="s">
        <v>362</v>
      </c>
    </row>
    <row r="152" spans="3:20" ht="14.25">
      <c r="C152" s="72" t="s">
        <v>231</v>
      </c>
      <c r="D152" s="72" t="s">
        <v>34</v>
      </c>
      <c r="E152" s="72" t="s">
        <v>81</v>
      </c>
      <c r="F152" s="72"/>
      <c r="G152" s="72"/>
      <c r="H152" s="72" t="s">
        <v>168</v>
      </c>
      <c r="I152" s="72">
        <v>0</v>
      </c>
      <c r="J152" s="72">
        <v>0.04</v>
      </c>
      <c r="K152" s="72"/>
      <c r="L152" s="72"/>
      <c r="M152" s="72"/>
      <c r="N152" s="106">
        <v>1</v>
      </c>
      <c r="O152" s="72">
        <v>1</v>
      </c>
      <c r="P152" s="80">
        <v>0.01</v>
      </c>
      <c r="Q152" s="79">
        <v>44900</v>
      </c>
      <c r="R152" s="84" t="s">
        <v>363</v>
      </c>
      <c r="S152" s="85" t="s">
        <v>362</v>
      </c>
      <c r="T152" s="79" t="s">
        <v>362</v>
      </c>
    </row>
    <row r="153" spans="3:20" ht="14.25">
      <c r="C153" s="72" t="s">
        <v>473</v>
      </c>
      <c r="D153" s="72" t="s">
        <v>34</v>
      </c>
      <c r="E153" s="72" t="s">
        <v>472</v>
      </c>
      <c r="F153" s="72"/>
      <c r="G153" s="72"/>
      <c r="H153" s="72" t="s">
        <v>168</v>
      </c>
      <c r="I153" s="72">
        <v>0</v>
      </c>
      <c r="J153" s="72">
        <v>1.45</v>
      </c>
      <c r="K153" s="72"/>
      <c r="L153" s="72"/>
      <c r="M153" s="72"/>
      <c r="N153" s="106">
        <v>1</v>
      </c>
      <c r="O153" s="72">
        <v>1</v>
      </c>
      <c r="P153" s="80">
        <v>0.28</v>
      </c>
      <c r="Q153" s="79">
        <v>13500</v>
      </c>
      <c r="R153" s="84" t="s">
        <v>363</v>
      </c>
      <c r="S153" s="85" t="s">
        <v>362</v>
      </c>
      <c r="T153" s="79" t="s">
        <v>362</v>
      </c>
    </row>
    <row r="154" spans="3:20" ht="14.25">
      <c r="C154" s="72" t="s">
        <v>232</v>
      </c>
      <c r="D154" s="72" t="s">
        <v>34</v>
      </c>
      <c r="E154" s="72" t="s">
        <v>233</v>
      </c>
      <c r="F154" s="72"/>
      <c r="G154" s="72"/>
      <c r="H154" s="72" t="s">
        <v>168</v>
      </c>
      <c r="I154" s="72">
        <v>0.15</v>
      </c>
      <c r="J154" s="72">
        <v>1.03</v>
      </c>
      <c r="K154" s="72">
        <v>0.8</v>
      </c>
      <c r="L154" s="72">
        <v>1</v>
      </c>
      <c r="M154" s="72">
        <v>0.3</v>
      </c>
      <c r="N154" s="106">
        <v>1</v>
      </c>
      <c r="O154" s="72">
        <v>1</v>
      </c>
      <c r="P154" s="80">
        <v>0.2</v>
      </c>
      <c r="Q154" s="79">
        <v>1979.1666666666667</v>
      </c>
      <c r="R154" s="84" t="s">
        <v>362</v>
      </c>
      <c r="S154" s="85" t="s">
        <v>362</v>
      </c>
      <c r="T154" s="79" t="s">
        <v>362</v>
      </c>
    </row>
    <row r="155" spans="3:20" ht="14.25">
      <c r="C155" s="72" t="s">
        <v>234</v>
      </c>
      <c r="D155" s="72" t="s">
        <v>34</v>
      </c>
      <c r="E155" s="72" t="s">
        <v>41</v>
      </c>
      <c r="F155" s="72"/>
      <c r="G155" s="72"/>
      <c r="H155" s="72" t="s">
        <v>168</v>
      </c>
      <c r="I155" s="72">
        <v>0.37</v>
      </c>
      <c r="J155" s="72">
        <v>0.37</v>
      </c>
      <c r="K155" s="72">
        <v>0.8</v>
      </c>
      <c r="L155" s="72">
        <v>1</v>
      </c>
      <c r="M155" s="72">
        <v>0.3</v>
      </c>
      <c r="N155" s="106">
        <v>1</v>
      </c>
      <c r="O155" s="72">
        <v>1</v>
      </c>
      <c r="P155" s="80">
        <v>0.07</v>
      </c>
      <c r="Q155" s="79">
        <v>14600</v>
      </c>
      <c r="R155" s="84" t="s">
        <v>362</v>
      </c>
      <c r="S155" s="85" t="s">
        <v>362</v>
      </c>
      <c r="T155" s="79" t="s">
        <v>362</v>
      </c>
    </row>
    <row r="156" spans="3:20" ht="14.25">
      <c r="C156" s="72" t="s">
        <v>235</v>
      </c>
      <c r="D156" s="72" t="s">
        <v>34</v>
      </c>
      <c r="E156" s="72" t="s">
        <v>42</v>
      </c>
      <c r="F156" s="72"/>
      <c r="G156" s="72"/>
      <c r="H156" s="72" t="s">
        <v>168</v>
      </c>
      <c r="I156" s="72">
        <v>0.72</v>
      </c>
      <c r="J156" s="72">
        <v>0.39</v>
      </c>
      <c r="K156" s="72">
        <v>0.8</v>
      </c>
      <c r="L156" s="72">
        <v>1</v>
      </c>
      <c r="M156" s="72">
        <v>0.3</v>
      </c>
      <c r="N156" s="106">
        <v>1</v>
      </c>
      <c r="O156" s="72">
        <v>1</v>
      </c>
      <c r="P156" s="80">
        <v>0.08</v>
      </c>
      <c r="Q156" s="79">
        <v>31680</v>
      </c>
      <c r="R156" s="84" t="s">
        <v>362</v>
      </c>
      <c r="S156" s="85" t="s">
        <v>362</v>
      </c>
      <c r="T156" s="79" t="s">
        <v>362</v>
      </c>
    </row>
    <row r="157" spans="3:20" ht="14.25">
      <c r="C157" s="72" t="s">
        <v>236</v>
      </c>
      <c r="D157" s="72" t="s">
        <v>34</v>
      </c>
      <c r="E157" s="72" t="s">
        <v>43</v>
      </c>
      <c r="F157" s="72"/>
      <c r="G157" s="72"/>
      <c r="H157" s="72" t="s">
        <v>168</v>
      </c>
      <c r="I157" s="72">
        <v>0.84</v>
      </c>
      <c r="J157" s="72">
        <v>0.72</v>
      </c>
      <c r="K157" s="72">
        <v>0.8</v>
      </c>
      <c r="L157" s="72">
        <v>1</v>
      </c>
      <c r="M157" s="72">
        <v>0.3</v>
      </c>
      <c r="N157" s="106">
        <v>1</v>
      </c>
      <c r="O157" s="72">
        <v>1</v>
      </c>
      <c r="P157" s="80">
        <v>0.14</v>
      </c>
      <c r="Q157" s="79">
        <v>50300</v>
      </c>
      <c r="R157" s="84" t="s">
        <v>362</v>
      </c>
      <c r="S157" s="85" t="s">
        <v>362</v>
      </c>
      <c r="T157" s="79" t="s">
        <v>362</v>
      </c>
    </row>
    <row r="158" spans="3:20" ht="14.25">
      <c r="C158" s="72" t="s">
        <v>237</v>
      </c>
      <c r="D158" s="72" t="s">
        <v>34</v>
      </c>
      <c r="E158" s="72" t="s">
        <v>238</v>
      </c>
      <c r="F158" s="72" t="s">
        <v>38</v>
      </c>
      <c r="G158" s="72"/>
      <c r="H158" s="72" t="s">
        <v>168</v>
      </c>
      <c r="I158" s="72">
        <v>0.09</v>
      </c>
      <c r="J158" s="72">
        <v>0.13</v>
      </c>
      <c r="K158" s="72">
        <v>0.8</v>
      </c>
      <c r="L158" s="72">
        <v>1</v>
      </c>
      <c r="M158" s="72">
        <v>0.3</v>
      </c>
      <c r="N158" s="106">
        <v>1</v>
      </c>
      <c r="O158" s="72">
        <v>1</v>
      </c>
      <c r="P158" s="80">
        <v>0.03</v>
      </c>
      <c r="Q158" s="79">
        <v>16119.999999999998</v>
      </c>
      <c r="R158" s="84" t="s">
        <v>362</v>
      </c>
      <c r="S158" s="85" t="s">
        <v>362</v>
      </c>
      <c r="T158" s="79" t="s">
        <v>362</v>
      </c>
    </row>
    <row r="159" spans="3:20" ht="14.25">
      <c r="C159" s="72" t="s">
        <v>475</v>
      </c>
      <c r="D159" s="72" t="s">
        <v>34</v>
      </c>
      <c r="E159" s="72" t="s">
        <v>474</v>
      </c>
      <c r="F159" s="72"/>
      <c r="G159" s="72"/>
      <c r="H159" s="72" t="s">
        <v>168</v>
      </c>
      <c r="I159" s="72">
        <v>0</v>
      </c>
      <c r="J159" s="72">
        <v>0.18</v>
      </c>
      <c r="K159" s="72"/>
      <c r="L159" s="72"/>
      <c r="M159" s="72"/>
      <c r="N159" s="106">
        <v>1</v>
      </c>
      <c r="O159" s="72">
        <v>1</v>
      </c>
      <c r="P159" s="80">
        <v>0.04</v>
      </c>
      <c r="Q159" s="79">
        <v>21790</v>
      </c>
      <c r="R159" s="84" t="s">
        <v>363</v>
      </c>
      <c r="S159" s="85" t="s">
        <v>362</v>
      </c>
      <c r="T159" s="79" t="s">
        <v>362</v>
      </c>
    </row>
    <row r="160" spans="3:20" ht="14.25">
      <c r="C160" s="72" t="s">
        <v>239</v>
      </c>
      <c r="D160" s="72" t="s">
        <v>34</v>
      </c>
      <c r="E160" s="72" t="s">
        <v>82</v>
      </c>
      <c r="F160" s="72"/>
      <c r="G160" s="72"/>
      <c r="H160" s="72" t="s">
        <v>168</v>
      </c>
      <c r="I160" s="72">
        <v>0</v>
      </c>
      <c r="J160" s="72">
        <v>0.22</v>
      </c>
      <c r="K160" s="72"/>
      <c r="L160" s="72"/>
      <c r="M160" s="72"/>
      <c r="N160" s="106">
        <v>1</v>
      </c>
      <c r="O160" s="72">
        <v>1</v>
      </c>
      <c r="P160" s="80">
        <v>0.04</v>
      </c>
      <c r="Q160" s="79">
        <v>30622</v>
      </c>
      <c r="R160" s="84" t="s">
        <v>363</v>
      </c>
      <c r="S160" s="85" t="s">
        <v>362</v>
      </c>
      <c r="T160" s="79" t="s">
        <v>362</v>
      </c>
    </row>
    <row r="161" spans="3:20" ht="14.25">
      <c r="C161" s="72" t="s">
        <v>240</v>
      </c>
      <c r="D161" s="72" t="s">
        <v>34</v>
      </c>
      <c r="E161" s="72" t="s">
        <v>83</v>
      </c>
      <c r="F161" s="72"/>
      <c r="G161" s="72"/>
      <c r="H161" s="72" t="s">
        <v>168</v>
      </c>
      <c r="I161" s="72">
        <v>0</v>
      </c>
      <c r="J161" s="72">
        <v>0.23</v>
      </c>
      <c r="K161" s="72"/>
      <c r="L161" s="72"/>
      <c r="M161" s="72"/>
      <c r="N161" s="106">
        <v>1</v>
      </c>
      <c r="O161" s="72">
        <v>1</v>
      </c>
      <c r="P161" s="80">
        <v>0.05</v>
      </c>
      <c r="Q161" s="79">
        <v>9630</v>
      </c>
      <c r="R161" s="84" t="s">
        <v>363</v>
      </c>
      <c r="S161" s="85" t="s">
        <v>362</v>
      </c>
      <c r="T161" s="79" t="s">
        <v>362</v>
      </c>
    </row>
    <row r="162" spans="3:20" ht="14.25">
      <c r="C162" s="72" t="s">
        <v>241</v>
      </c>
      <c r="D162" s="72" t="s">
        <v>34</v>
      </c>
      <c r="E162" s="72" t="s">
        <v>44</v>
      </c>
      <c r="F162" s="72"/>
      <c r="G162" s="72"/>
      <c r="H162" s="72" t="s">
        <v>168</v>
      </c>
      <c r="I162" s="72">
        <v>0.64</v>
      </c>
      <c r="J162" s="72">
        <v>0.38</v>
      </c>
      <c r="K162" s="72">
        <v>0.8</v>
      </c>
      <c r="L162" s="72">
        <v>1</v>
      </c>
      <c r="M162" s="72">
        <v>0.3</v>
      </c>
      <c r="N162" s="106">
        <v>1</v>
      </c>
      <c r="O162" s="72">
        <v>1</v>
      </c>
      <c r="P162" s="80">
        <v>0.07</v>
      </c>
      <c r="Q162" s="79">
        <v>87470</v>
      </c>
      <c r="R162" s="84" t="s">
        <v>362</v>
      </c>
      <c r="S162" s="85" t="s">
        <v>362</v>
      </c>
      <c r="T162" s="79" t="s">
        <v>362</v>
      </c>
    </row>
    <row r="163" spans="3:20" ht="14.25">
      <c r="C163" s="72" t="s">
        <v>242</v>
      </c>
      <c r="D163" s="72" t="s">
        <v>34</v>
      </c>
      <c r="E163" s="72" t="s">
        <v>84</v>
      </c>
      <c r="F163" s="72"/>
      <c r="G163" s="72"/>
      <c r="H163" s="72" t="s">
        <v>168</v>
      </c>
      <c r="I163" s="72">
        <v>0</v>
      </c>
      <c r="J163" s="72">
        <v>0.45</v>
      </c>
      <c r="K163" s="72"/>
      <c r="L163" s="72"/>
      <c r="M163" s="72"/>
      <c r="N163" s="106">
        <v>1</v>
      </c>
      <c r="O163" s="72">
        <v>1</v>
      </c>
      <c r="P163" s="80">
        <v>0.09</v>
      </c>
      <c r="Q163" s="79">
        <v>3580</v>
      </c>
      <c r="R163" s="84" t="s">
        <v>363</v>
      </c>
      <c r="S163" s="85" t="s">
        <v>362</v>
      </c>
      <c r="T163" s="79" t="s">
        <v>362</v>
      </c>
    </row>
    <row r="164" spans="3:20" ht="14.25">
      <c r="C164" s="72" t="s">
        <v>243</v>
      </c>
      <c r="D164" s="72" t="s">
        <v>34</v>
      </c>
      <c r="E164" s="72" t="s">
        <v>85</v>
      </c>
      <c r="F164" s="72"/>
      <c r="G164" s="72"/>
      <c r="H164" s="72" t="s">
        <v>168</v>
      </c>
      <c r="I164" s="72">
        <v>0</v>
      </c>
      <c r="J164" s="72">
        <v>0.02</v>
      </c>
      <c r="K164" s="72"/>
      <c r="L164" s="72"/>
      <c r="M164" s="72"/>
      <c r="N164" s="106">
        <v>1</v>
      </c>
      <c r="O164" s="72">
        <v>1</v>
      </c>
      <c r="P164" s="80">
        <v>0</v>
      </c>
      <c r="Q164" s="79">
        <v>36390</v>
      </c>
      <c r="R164" s="84" t="s">
        <v>363</v>
      </c>
      <c r="S164" s="85" t="s">
        <v>362</v>
      </c>
      <c r="T164" s="79" t="s">
        <v>363</v>
      </c>
    </row>
    <row r="165" spans="3:20" ht="14.25">
      <c r="C165" s="72" t="s">
        <v>244</v>
      </c>
      <c r="D165" s="72" t="s">
        <v>49</v>
      </c>
      <c r="E165" s="72" t="s">
        <v>51</v>
      </c>
      <c r="F165" s="72"/>
      <c r="G165" s="72"/>
      <c r="H165" s="72"/>
      <c r="I165" s="72">
        <v>0</v>
      </c>
      <c r="J165" s="72">
        <v>0</v>
      </c>
      <c r="K165" s="72"/>
      <c r="L165" s="72"/>
      <c r="M165" s="72"/>
      <c r="N165" s="106"/>
      <c r="O165" s="72"/>
      <c r="P165" s="80">
        <v>0</v>
      </c>
      <c r="Q165" s="79">
        <v>0</v>
      </c>
      <c r="R165" s="84" t="s">
        <v>363</v>
      </c>
      <c r="S165" s="85" t="s">
        <v>363</v>
      </c>
      <c r="T165" s="79" t="s">
        <v>363</v>
      </c>
    </row>
    <row r="166" spans="3:20" ht="14.25">
      <c r="C166" s="72" t="s">
        <v>245</v>
      </c>
      <c r="D166" s="72" t="s">
        <v>49</v>
      </c>
      <c r="E166" s="72" t="s">
        <v>52</v>
      </c>
      <c r="F166" s="72"/>
      <c r="G166" s="72"/>
      <c r="H166" s="72"/>
      <c r="I166" s="72">
        <v>0</v>
      </c>
      <c r="J166" s="72">
        <v>0</v>
      </c>
      <c r="K166" s="72"/>
      <c r="L166" s="72"/>
      <c r="M166" s="72"/>
      <c r="N166" s="106"/>
      <c r="O166" s="72"/>
      <c r="P166" s="80">
        <v>0</v>
      </c>
      <c r="Q166" s="79">
        <v>0</v>
      </c>
      <c r="R166" s="84" t="s">
        <v>363</v>
      </c>
      <c r="S166" s="85" t="s">
        <v>363</v>
      </c>
      <c r="T166" s="79" t="s">
        <v>363</v>
      </c>
    </row>
    <row r="167" spans="3:20" ht="14.25">
      <c r="C167" s="72" t="s">
        <v>246</v>
      </c>
      <c r="D167" s="72" t="s">
        <v>49</v>
      </c>
      <c r="E167" s="72" t="s">
        <v>50</v>
      </c>
      <c r="F167" s="72"/>
      <c r="G167" s="72"/>
      <c r="H167" s="72"/>
      <c r="I167" s="72">
        <v>0</v>
      </c>
      <c r="J167" s="72">
        <v>0</v>
      </c>
      <c r="K167" s="72"/>
      <c r="L167" s="72"/>
      <c r="M167" s="72"/>
      <c r="N167" s="106"/>
      <c r="O167" s="72"/>
      <c r="P167" s="80">
        <v>0</v>
      </c>
      <c r="Q167" s="79">
        <v>0</v>
      </c>
      <c r="R167" s="84" t="s">
        <v>363</v>
      </c>
      <c r="S167" s="85" t="s">
        <v>363</v>
      </c>
      <c r="T167" s="79" t="s">
        <v>363</v>
      </c>
    </row>
  </sheetData>
  <sheetProtection password="CB21" sheet="1" objects="1" scenarios="1" selectLockedCells="1"/>
  <mergeCells count="23">
    <mergeCell ref="C63:D63"/>
    <mergeCell ref="C61:J61"/>
    <mergeCell ref="C10:D10"/>
    <mergeCell ref="C66:K69"/>
    <mergeCell ref="I5:J7"/>
    <mergeCell ref="E62:K64"/>
    <mergeCell ref="C8:D9"/>
    <mergeCell ref="C64:D64"/>
    <mergeCell ref="C48:H48"/>
    <mergeCell ref="D5:G5"/>
    <mergeCell ref="D7:G7"/>
    <mergeCell ref="C14:G14"/>
    <mergeCell ref="D6:G6"/>
    <mergeCell ref="C62:D62"/>
    <mergeCell ref="K12:K18"/>
    <mergeCell ref="F10:G10"/>
    <mergeCell ref="E8:H9"/>
    <mergeCell ref="I8:K8"/>
    <mergeCell ref="G42:H44"/>
    <mergeCell ref="C1:G1"/>
    <mergeCell ref="C27:G27"/>
    <mergeCell ref="C40:H40"/>
    <mergeCell ref="F3:G3"/>
  </mergeCells>
  <conditionalFormatting sqref="E50:G59">
    <cfRule type="expression" priority="1" dxfId="0">
      <formula>O50="No"</formula>
    </cfRule>
  </conditionalFormatting>
  <dataValidations count="21">
    <dataValidation allowBlank="1" showInputMessage="1" showErrorMessage="1" prompt="Enter the total Jan. 2020 production, including dumped milk, in pounds." sqref="D12"/>
    <dataValidation allowBlank="1" showInputMessage="1" showErrorMessage="1" prompt="Enter your recording state." sqref="D3"/>
    <dataValidation allowBlank="1" showInputMessage="1" showErrorMessage="1" prompt="Enter your recording county." sqref="F3:G3"/>
    <dataValidation allowBlank="1" showInputMessage="1" showErrorMessage="1" prompt="Enter your name." sqref="D5:G5"/>
    <dataValidation allowBlank="1" showInputMessage="1" showErrorMessage="1" prompt="Enter your address." sqref="D6:G6"/>
    <dataValidation allowBlank="1" showInputMessage="1" showErrorMessage="1" prompt="Enter your state, county, and zip code." sqref="D7:G7"/>
    <dataValidation allowBlank="1" showInputMessage="1" showErrorMessage="1" prompt="Enter the total Feb. 2020 production, inccluding dumped milk, in pounds." sqref="E12"/>
    <dataValidation allowBlank="1" showInputMessage="1" showErrorMessage="1" prompt="Enter the total Mar. 2020 production, inccluding dumped milk, in pounds." sqref="F12"/>
    <dataValidation allowBlank="1" showInputMessage="1" showErrorMessage="1" prompt="Enter the 2019 total production from all farms for the crop listed." sqref="E16:E25"/>
    <dataValidation allowBlank="1" showInputMessage="1" showErrorMessage="1" prompt="Enter the 2019 prpduction from all crops not sold as of Jan. 15, 2020." sqref="F16:F25"/>
    <dataValidation allowBlank="1" showInputMessage="1" showErrorMessage="1" prompt="Enter the total sales between Jan. 15, 2020 and April 15, 2020 for owned inventory as of Jan. 15, 2020 and any offspring from owned inventory." sqref="E29:E38"/>
    <dataValidation allowBlank="1" showInputMessage="1" showErrorMessage="1" prompt="Enter the highest inventory between Apr. 2020 and May 14, 2020 for the livestock." sqref="F29:F38"/>
    <dataValidation allowBlank="1" showInputMessage="1" showErrorMessage="1" prompt="Enter the total value of sales from all farms between Jan. 15, 2020 and April 15, 2020, for the listed value loss crop." sqref="E42:E45"/>
    <dataValidation allowBlank="1" showInputMessage="1" showErrorMessage="1" prompt="Enter the total value of marketable inventory from all farms as of April 15, 2020 for the value loss commodity." sqref="F42:F45"/>
    <dataValidation allowBlank="1" showInputMessage="1" showErrorMessage="1" prompt="Enter the member/partner or stockholder name(s) who provide 400 hours or more of active personal labor or active personal management, or combination thereof, to the farming operation." sqref="C62:D62"/>
    <dataValidation allowBlank="1" showInputMessage="1" showErrorMessage="1" prompt="Enter the total volume of production sold between Jan. 15, 2020 and April 15, 2020 for the specialty crop listed." sqref="E50:E59"/>
    <dataValidation allowBlank="1" showInputMessage="1" showErrorMessage="1" prompt="Enter the total volume of production shipped but not sold between Jan. 15, 2020 and April 15, 2020 for the specialty crop listed." sqref="F50:F59"/>
    <dataValidation allowBlank="1" showInputMessage="1" showErrorMessage="1" prompt="Enter the total acres with production not shipped or sold between Jan. 15, 2020 and April 15, 2020 for the specialty crop listed." sqref="G50:G59"/>
    <dataValidation type="list" allowBlank="1" showInputMessage="1" showErrorMessage="1" sqref="C16:C25">
      <formula1>$AB$3:$AB$45</formula1>
    </dataValidation>
    <dataValidation type="list" allowBlank="1" showInputMessage="1" showErrorMessage="1" sqref="C29:C38">
      <formula1>$AA$3:$AA$39</formula1>
    </dataValidation>
    <dataValidation type="list" allowBlank="1" showInputMessage="1" showErrorMessage="1" sqref="C50:C59">
      <formula1>$AC$3:$AC$62</formula1>
    </dataValidation>
  </dataValidations>
  <printOptions/>
  <pageMargins left="0.7" right="0.7" top="0.75" bottom="0.75" header="0.3" footer="0.3"/>
  <pageSetup blackAndWhite="1" fitToHeight="2" horizontalDpi="600" verticalDpi="600" orientation="landscape" scale="63" r:id="rId2"/>
  <headerFooter>
    <oddFooter>&amp;C&amp;F&amp;R&amp;D</oddFooter>
  </headerFooter>
  <rowBreaks count="2" manualBreakCount="2">
    <brk id="26" min="2" max="10" man="1"/>
    <brk id="60" min="2" max="10" man="1"/>
  </rowBreaks>
  <drawing r:id="rId1"/>
</worksheet>
</file>

<file path=xl/worksheets/sheet10.xml><?xml version="1.0" encoding="utf-8"?>
<worksheet xmlns="http://schemas.openxmlformats.org/spreadsheetml/2006/main" xmlns:r="http://schemas.openxmlformats.org/officeDocument/2006/relationships">
  <sheetPr codeName="Sheet9"/>
  <dimension ref="A1:AA89"/>
  <sheetViews>
    <sheetView zoomScalePageLayoutView="0" workbookViewId="0" topLeftCell="B1">
      <selection activeCell="E22" sqref="E22"/>
    </sheetView>
  </sheetViews>
  <sheetFormatPr defaultColWidth="8.7109375" defaultRowHeight="15"/>
  <cols>
    <col min="1" max="1" width="33.421875" style="72" hidden="1" customWidth="1"/>
    <col min="2" max="2" width="17.28125" style="72" customWidth="1"/>
    <col min="3" max="3" width="18.140625" style="72" customWidth="1"/>
    <col min="4" max="4" width="9.00390625" style="72" customWidth="1"/>
    <col min="5" max="5" width="16.421875" style="72" customWidth="1"/>
    <col min="6" max="6" width="14.421875" style="72" customWidth="1"/>
    <col min="7" max="7" width="18.421875" style="72" customWidth="1"/>
    <col min="8" max="8" width="15.28125" style="72" customWidth="1"/>
    <col min="9" max="9" width="16.140625" style="72" customWidth="1"/>
    <col min="10" max="10" width="14.7109375" style="72" customWidth="1"/>
    <col min="11" max="11" width="15.7109375" style="72" customWidth="1"/>
    <col min="12" max="12" width="14.7109375" style="72" customWidth="1"/>
    <col min="13" max="13" width="13.7109375" style="106" customWidth="1"/>
    <col min="14" max="14" width="14.7109375" style="72" customWidth="1"/>
    <col min="15" max="15" width="14.140625" style="80" customWidth="1"/>
    <col min="16" max="16" width="14.00390625" style="79" customWidth="1"/>
    <col min="17" max="17" width="14.00390625" style="84" customWidth="1"/>
    <col min="18" max="18" width="12.8515625" style="85" customWidth="1"/>
    <col min="19" max="19" width="13.7109375" style="79" customWidth="1"/>
    <col min="20" max="20" width="19.7109375" style="79" customWidth="1"/>
    <col min="21" max="21" width="19.7109375" style="80" customWidth="1"/>
    <col min="22" max="24" width="19.7109375" style="72" customWidth="1"/>
    <col min="25" max="25" width="17.7109375" style="79" customWidth="1"/>
    <col min="26" max="26" width="14.00390625" style="81" bestFit="1" customWidth="1"/>
    <col min="27" max="16384" width="8.7109375" style="72" customWidth="1"/>
  </cols>
  <sheetData>
    <row r="1" spans="2:18" ht="15" thickBot="1">
      <c r="B1" s="73"/>
      <c r="C1" s="73"/>
      <c r="D1" s="73"/>
      <c r="E1" s="73"/>
      <c r="F1" s="73"/>
      <c r="G1" s="73"/>
      <c r="H1" s="73"/>
      <c r="I1" s="73"/>
      <c r="J1" s="73"/>
      <c r="K1" s="73"/>
      <c r="L1" s="73"/>
      <c r="M1" s="74"/>
      <c r="N1" s="73"/>
      <c r="O1" s="75"/>
      <c r="P1" s="76"/>
      <c r="Q1" s="77"/>
      <c r="R1" s="78"/>
    </row>
    <row r="2" spans="2:14" ht="138" customHeight="1" thickBot="1">
      <c r="B2" s="82" t="s">
        <v>48</v>
      </c>
      <c r="C2" s="723">
        <f>IF('Data Entry'!D5="","",'Data Entry'!D5)</f>
      </c>
      <c r="D2" s="724"/>
      <c r="E2" s="82" t="s">
        <v>277</v>
      </c>
      <c r="F2" s="717">
        <f>IF(OR('Data Entry'!D3="",'Data Entry'!F3=""),"",'Data Entry'!F3&amp;", County "&amp;'Data Entry'!D3)</f>
      </c>
      <c r="G2" s="717"/>
      <c r="H2" s="773"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I2" s="774"/>
      <c r="J2" s="774"/>
      <c r="K2" s="775">
        <f>'Data Entry'!I9</f>
        <v>0</v>
      </c>
      <c r="L2" s="776"/>
      <c r="M2" s="741" t="str">
        <f>'Data Entry'!I5</f>
        <v>CFAP Payment Calculator
Version 1.2</v>
      </c>
      <c r="N2" s="742"/>
    </row>
    <row r="3" spans="3:14" ht="15" thickBot="1">
      <c r="C3" s="86"/>
      <c r="E3" s="86"/>
      <c r="F3" s="83"/>
      <c r="G3" s="83"/>
      <c r="H3" s="87"/>
      <c r="I3" s="88"/>
      <c r="K3" s="73"/>
      <c r="L3" s="364" t="s">
        <v>440</v>
      </c>
      <c r="M3" s="363">
        <f ca="1">TODAY()</f>
        <v>43983</v>
      </c>
      <c r="N3" s="73"/>
    </row>
    <row r="4" spans="2:18" ht="101.25" thickBot="1">
      <c r="B4" s="89" t="s">
        <v>1</v>
      </c>
      <c r="C4" s="90" t="s">
        <v>270</v>
      </c>
      <c r="D4" s="91" t="s">
        <v>5</v>
      </c>
      <c r="E4" s="92" t="s">
        <v>275</v>
      </c>
      <c r="F4" s="93" t="s">
        <v>271</v>
      </c>
      <c r="G4" s="94" t="s">
        <v>276</v>
      </c>
      <c r="H4" s="90" t="s">
        <v>274</v>
      </c>
      <c r="I4" s="95" t="s">
        <v>95</v>
      </c>
      <c r="J4" s="96" t="s">
        <v>166</v>
      </c>
      <c r="K4" s="92" t="s">
        <v>264</v>
      </c>
      <c r="L4" s="261" t="s">
        <v>89</v>
      </c>
      <c r="M4" s="262" t="s">
        <v>87</v>
      </c>
      <c r="N4" s="263" t="s">
        <v>165</v>
      </c>
      <c r="R4" s="81">
        <f>J6+N6+O19+K19+J32+G32+I52+L52+H65</f>
        <v>0</v>
      </c>
    </row>
    <row r="5" spans="1:14" ht="15" thickBot="1">
      <c r="A5" s="72" t="s">
        <v>20</v>
      </c>
      <c r="B5" s="157" t="s">
        <v>47</v>
      </c>
      <c r="C5" s="158" t="s">
        <v>20</v>
      </c>
      <c r="D5" s="159" t="str">
        <f>ECPR!D7</f>
        <v>pounds</v>
      </c>
      <c r="E5" s="160">
        <f>IF('Data Entry'!D12="","",'Data Entry'!D12)</f>
      </c>
      <c r="F5" s="161">
        <f>IF('Data Entry'!E12="","",'Data Entry'!E12)</f>
      </c>
      <c r="G5" s="162">
        <f>IF('Data Entry'!F12="","",'Data Entry'!F12)</f>
      </c>
      <c r="H5" s="163">
        <f>SUM(E5:G5)</f>
        <v>0</v>
      </c>
      <c r="I5" s="164">
        <f>ECPR!I7</f>
      </c>
      <c r="J5" s="165">
        <f>IF(OR(H5="",I5=""),0,ROUND(H5*I5,2))</f>
        <v>0</v>
      </c>
      <c r="K5" s="160">
        <f>H5</f>
        <v>0</v>
      </c>
      <c r="L5" s="166">
        <v>1.014</v>
      </c>
      <c r="M5" s="167">
        <f>ECPR!M7</f>
      </c>
      <c r="N5" s="168">
        <f>IF(OR(H5="",M5=""),0,ROUND(K5*M5*L5,2))</f>
        <v>0</v>
      </c>
    </row>
    <row r="6" spans="1:14" ht="14.25">
      <c r="A6" s="97"/>
      <c r="B6" s="98"/>
      <c r="C6" s="99"/>
      <c r="D6" s="99"/>
      <c r="E6" s="100"/>
      <c r="F6" s="100"/>
      <c r="G6" s="100"/>
      <c r="H6" s="99"/>
      <c r="I6" s="101"/>
      <c r="J6" s="102">
        <f>J5</f>
        <v>0</v>
      </c>
      <c r="K6" s="103"/>
      <c r="L6" s="104"/>
      <c r="M6" s="97"/>
      <c r="N6" s="105">
        <f>N5</f>
        <v>0</v>
      </c>
    </row>
    <row r="7" ht="15" thickBot="1">
      <c r="C7" s="86"/>
    </row>
    <row r="8" spans="2:15" ht="101.25" thickBot="1">
      <c r="B8" s="107" t="s">
        <v>1</v>
      </c>
      <c r="C8" s="108" t="s">
        <v>270</v>
      </c>
      <c r="D8" s="109" t="s">
        <v>5</v>
      </c>
      <c r="E8" s="110" t="s">
        <v>272</v>
      </c>
      <c r="F8" s="111" t="s">
        <v>273</v>
      </c>
      <c r="G8" s="112" t="s">
        <v>265</v>
      </c>
      <c r="H8" s="113" t="s">
        <v>91</v>
      </c>
      <c r="I8" s="114" t="s">
        <v>103</v>
      </c>
      <c r="J8" s="115" t="s">
        <v>104</v>
      </c>
      <c r="K8" s="116" t="s">
        <v>441</v>
      </c>
      <c r="L8" s="117" t="s">
        <v>92</v>
      </c>
      <c r="M8" s="118" t="s">
        <v>163</v>
      </c>
      <c r="N8" s="119" t="s">
        <v>105</v>
      </c>
      <c r="O8" s="120" t="s">
        <v>164</v>
      </c>
    </row>
    <row r="9" spans="1:27" s="79" customFormat="1" ht="14.25">
      <c r="A9" s="121" t="str">
        <f>"Row Crop "&amp;C9</f>
        <v>Row Crop </v>
      </c>
      <c r="B9" s="729" t="s">
        <v>90</v>
      </c>
      <c r="C9" s="169">
        <f>IF('Data Entry'!C16="","",'Data Entry'!C16)</f>
      </c>
      <c r="D9" s="170">
        <f>ECPR!D11</f>
      </c>
      <c r="E9" s="171">
        <f>IF('Data Entry'!E16="","",'Data Entry'!E16)</f>
      </c>
      <c r="F9" s="172">
        <f>IF('Data Entry'!F16="","",'Data Entry'!F16)</f>
      </c>
      <c r="G9" s="173">
        <f>IF(OR(E9="",F9=""),"",IF(E9/2&lt;F9,ROUND(E9/2,2),F9))</f>
      </c>
      <c r="H9" s="174">
        <f>ECPR!H11</f>
      </c>
      <c r="I9" s="172">
        <f>IF(G9="","",ROUND(G9*H9,2))</f>
      </c>
      <c r="J9" s="175">
        <f>ECPR!J11</f>
      </c>
      <c r="K9" s="176">
        <f>IF(OR(I9="",J9=""),0,ROUND(I9*J9,2))</f>
        <v>0</v>
      </c>
      <c r="L9" s="177">
        <f>ECPR!L11</f>
      </c>
      <c r="M9" s="178">
        <f>IF(G9="","",ROUND(G9*L9,2))</f>
      </c>
      <c r="N9" s="179">
        <f>ECPR!N11</f>
      </c>
      <c r="O9" s="180">
        <f>IF(OR(M9="",N9=""),0,ROUND(M9*N9,2))</f>
        <v>0</v>
      </c>
      <c r="Q9" s="84"/>
      <c r="R9" s="85"/>
      <c r="U9" s="80"/>
      <c r="V9" s="72"/>
      <c r="W9" s="72"/>
      <c r="X9" s="72"/>
      <c r="Z9" s="81"/>
      <c r="AA9" s="72"/>
    </row>
    <row r="10" spans="1:27" s="79" customFormat="1" ht="14.25">
      <c r="A10" s="121" t="str">
        <f aca="true" t="shared" si="0" ref="A10:A18">"Row Crop "&amp;C10</f>
        <v>Row Crop </v>
      </c>
      <c r="B10" s="730"/>
      <c r="C10" s="181">
        <f>IF('Data Entry'!C17="","",'Data Entry'!C17)</f>
      </c>
      <c r="D10" s="182">
        <f>ECPR!D12</f>
      </c>
      <c r="E10" s="183">
        <f>IF('Data Entry'!E17="","",'Data Entry'!E17)</f>
      </c>
      <c r="F10" s="184">
        <f>IF('Data Entry'!F17="","",'Data Entry'!F17)</f>
      </c>
      <c r="G10" s="185">
        <f aca="true" t="shared" si="1" ref="G10:G18">IF(OR(E10="",F10=""),"",IF(E10/2&lt;F10,ROUND(E10/2,2),F10))</f>
      </c>
      <c r="H10" s="186">
        <f>ECPR!H12</f>
      </c>
      <c r="I10" s="184">
        <f aca="true" t="shared" si="2" ref="I10:I18">IF(G10="","",ROUND(G10*H10,2))</f>
      </c>
      <c r="J10" s="187">
        <f>ECPR!J12</f>
      </c>
      <c r="K10" s="188">
        <f aca="true" t="shared" si="3" ref="K10:K18">IF(OR(I10="",J10=""),0,ROUND(I10*J10,2))</f>
        <v>0</v>
      </c>
      <c r="L10" s="189">
        <f>ECPR!L12</f>
      </c>
      <c r="M10" s="190">
        <f aca="true" t="shared" si="4" ref="M10:M18">IF(G10="","",ROUND(G10*L10,2))</f>
      </c>
      <c r="N10" s="191">
        <f>ECPR!N12</f>
      </c>
      <c r="O10" s="192">
        <f aca="true" t="shared" si="5" ref="O10:O18">IF(OR(M10="",N10=""),0,ROUND(M10*N10,2))</f>
        <v>0</v>
      </c>
      <c r="Q10" s="84"/>
      <c r="R10" s="85"/>
      <c r="U10" s="80"/>
      <c r="V10" s="72"/>
      <c r="W10" s="72"/>
      <c r="X10" s="72"/>
      <c r="Z10" s="81"/>
      <c r="AA10" s="72"/>
    </row>
    <row r="11" spans="1:27" s="79" customFormat="1" ht="14.25">
      <c r="A11" s="121" t="str">
        <f t="shared" si="0"/>
        <v>Row Crop </v>
      </c>
      <c r="B11" s="730"/>
      <c r="C11" s="181">
        <f>IF('Data Entry'!C18="","",'Data Entry'!C18)</f>
      </c>
      <c r="D11" s="182">
        <f>ECPR!D13</f>
      </c>
      <c r="E11" s="183">
        <f>IF('Data Entry'!E18="","",'Data Entry'!E18)</f>
      </c>
      <c r="F11" s="184">
        <f>IF('Data Entry'!F18="","",'Data Entry'!F18)</f>
      </c>
      <c r="G11" s="185">
        <f t="shared" si="1"/>
      </c>
      <c r="H11" s="186">
        <f>ECPR!H13</f>
      </c>
      <c r="I11" s="184">
        <f t="shared" si="2"/>
      </c>
      <c r="J11" s="187">
        <f>ECPR!J13</f>
      </c>
      <c r="K11" s="188">
        <f t="shared" si="3"/>
        <v>0</v>
      </c>
      <c r="L11" s="189">
        <f>ECPR!L13</f>
      </c>
      <c r="M11" s="190">
        <f t="shared" si="4"/>
      </c>
      <c r="N11" s="191">
        <f>ECPR!N13</f>
      </c>
      <c r="O11" s="192">
        <f t="shared" si="5"/>
        <v>0</v>
      </c>
      <c r="Q11" s="84"/>
      <c r="R11" s="85"/>
      <c r="U11" s="80"/>
      <c r="V11" s="72"/>
      <c r="W11" s="72"/>
      <c r="X11" s="72"/>
      <c r="Z11" s="81"/>
      <c r="AA11" s="72"/>
    </row>
    <row r="12" spans="1:27" s="79" customFormat="1" ht="14.25">
      <c r="A12" s="121" t="str">
        <f t="shared" si="0"/>
        <v>Row Crop </v>
      </c>
      <c r="B12" s="730"/>
      <c r="C12" s="181">
        <f>IF('Data Entry'!C19="","",'Data Entry'!C19)</f>
      </c>
      <c r="D12" s="182">
        <f>ECPR!D14</f>
      </c>
      <c r="E12" s="183">
        <f>IF('Data Entry'!E19="","",'Data Entry'!E19)</f>
      </c>
      <c r="F12" s="184">
        <f>IF('Data Entry'!F19="","",'Data Entry'!F19)</f>
      </c>
      <c r="G12" s="185">
        <f t="shared" si="1"/>
      </c>
      <c r="H12" s="186">
        <f>ECPR!H14</f>
      </c>
      <c r="I12" s="184">
        <f t="shared" si="2"/>
      </c>
      <c r="J12" s="187">
        <f>ECPR!J14</f>
      </c>
      <c r="K12" s="188">
        <f t="shared" si="3"/>
        <v>0</v>
      </c>
      <c r="L12" s="189">
        <f>ECPR!L14</f>
      </c>
      <c r="M12" s="190">
        <f t="shared" si="4"/>
      </c>
      <c r="N12" s="191">
        <f>ECPR!N14</f>
      </c>
      <c r="O12" s="192">
        <f t="shared" si="5"/>
        <v>0</v>
      </c>
      <c r="Q12" s="84"/>
      <c r="R12" s="85"/>
      <c r="U12" s="80"/>
      <c r="V12" s="72"/>
      <c r="W12" s="72"/>
      <c r="X12" s="72"/>
      <c r="Z12" s="81"/>
      <c r="AA12" s="72"/>
    </row>
    <row r="13" spans="1:27" s="79" customFormat="1" ht="14.25">
      <c r="A13" s="121" t="str">
        <f t="shared" si="0"/>
        <v>Row Crop </v>
      </c>
      <c r="B13" s="730"/>
      <c r="C13" s="181">
        <f>IF('Data Entry'!C20="","",'Data Entry'!C20)</f>
      </c>
      <c r="D13" s="182">
        <f>ECPR!D15</f>
      </c>
      <c r="E13" s="183">
        <f>IF('Data Entry'!E20="","",'Data Entry'!E20)</f>
      </c>
      <c r="F13" s="184">
        <f>IF('Data Entry'!F20="","",'Data Entry'!F20)</f>
      </c>
      <c r="G13" s="185">
        <f t="shared" si="1"/>
      </c>
      <c r="H13" s="186">
        <f>ECPR!H15</f>
      </c>
      <c r="I13" s="184">
        <f t="shared" si="2"/>
      </c>
      <c r="J13" s="187">
        <f>ECPR!J15</f>
      </c>
      <c r="K13" s="188">
        <f t="shared" si="3"/>
        <v>0</v>
      </c>
      <c r="L13" s="189">
        <f>ECPR!L15</f>
      </c>
      <c r="M13" s="190">
        <f t="shared" si="4"/>
      </c>
      <c r="N13" s="191">
        <f>ECPR!N15</f>
      </c>
      <c r="O13" s="192">
        <f t="shared" si="5"/>
        <v>0</v>
      </c>
      <c r="Q13" s="84"/>
      <c r="R13" s="85"/>
      <c r="U13" s="80"/>
      <c r="V13" s="72"/>
      <c r="W13" s="72"/>
      <c r="X13" s="72"/>
      <c r="Z13" s="81"/>
      <c r="AA13" s="72"/>
    </row>
    <row r="14" spans="1:27" s="79" customFormat="1" ht="14.25">
      <c r="A14" s="121" t="str">
        <f t="shared" si="0"/>
        <v>Row Crop </v>
      </c>
      <c r="B14" s="730"/>
      <c r="C14" s="181">
        <f>IF('Data Entry'!C21="","",'Data Entry'!C21)</f>
      </c>
      <c r="D14" s="182">
        <f>ECPR!D16</f>
      </c>
      <c r="E14" s="183">
        <f>IF('Data Entry'!E21="","",'Data Entry'!E21)</f>
      </c>
      <c r="F14" s="184">
        <f>IF('Data Entry'!F21="","",'Data Entry'!F21)</f>
      </c>
      <c r="G14" s="185">
        <f t="shared" si="1"/>
      </c>
      <c r="H14" s="186">
        <f>ECPR!H16</f>
      </c>
      <c r="I14" s="184">
        <f t="shared" si="2"/>
      </c>
      <c r="J14" s="187">
        <f>ECPR!J16</f>
      </c>
      <c r="K14" s="188">
        <f t="shared" si="3"/>
        <v>0</v>
      </c>
      <c r="L14" s="189">
        <f>ECPR!L16</f>
      </c>
      <c r="M14" s="190">
        <f t="shared" si="4"/>
      </c>
      <c r="N14" s="191">
        <f>ECPR!N16</f>
      </c>
      <c r="O14" s="192">
        <f t="shared" si="5"/>
        <v>0</v>
      </c>
      <c r="Q14" s="84"/>
      <c r="R14" s="85"/>
      <c r="U14" s="80"/>
      <c r="V14" s="72"/>
      <c r="W14" s="72"/>
      <c r="X14" s="72"/>
      <c r="Z14" s="81"/>
      <c r="AA14" s="72"/>
    </row>
    <row r="15" spans="1:27" s="79" customFormat="1" ht="14.25">
      <c r="A15" s="121" t="str">
        <f t="shared" si="0"/>
        <v>Row Crop </v>
      </c>
      <c r="B15" s="730"/>
      <c r="C15" s="181">
        <f>IF('Data Entry'!C22="","",'Data Entry'!C22)</f>
      </c>
      <c r="D15" s="182">
        <f>ECPR!D17</f>
      </c>
      <c r="E15" s="183">
        <f>IF('Data Entry'!E22="","",'Data Entry'!E22)</f>
      </c>
      <c r="F15" s="184">
        <f>IF('Data Entry'!F22="","",'Data Entry'!F22)</f>
      </c>
      <c r="G15" s="185">
        <f t="shared" si="1"/>
      </c>
      <c r="H15" s="186">
        <f>ECPR!H17</f>
      </c>
      <c r="I15" s="184">
        <f t="shared" si="2"/>
      </c>
      <c r="J15" s="187">
        <f>ECPR!J17</f>
      </c>
      <c r="K15" s="188">
        <f t="shared" si="3"/>
        <v>0</v>
      </c>
      <c r="L15" s="189">
        <f>ECPR!L17</f>
      </c>
      <c r="M15" s="190">
        <f t="shared" si="4"/>
      </c>
      <c r="N15" s="191">
        <f>ECPR!N17</f>
      </c>
      <c r="O15" s="192">
        <f t="shared" si="5"/>
        <v>0</v>
      </c>
      <c r="Q15" s="84"/>
      <c r="R15" s="85"/>
      <c r="U15" s="80"/>
      <c r="V15" s="72"/>
      <c r="W15" s="72"/>
      <c r="X15" s="72"/>
      <c r="Z15" s="81"/>
      <c r="AA15" s="72"/>
    </row>
    <row r="16" spans="1:27" s="79" customFormat="1" ht="14.25">
      <c r="A16" s="121" t="str">
        <f t="shared" si="0"/>
        <v>Row Crop </v>
      </c>
      <c r="B16" s="730"/>
      <c r="C16" s="181">
        <f>IF('Data Entry'!C23="","",'Data Entry'!C23)</f>
      </c>
      <c r="D16" s="193">
        <f>ECPR!D18</f>
      </c>
      <c r="E16" s="183">
        <f>IF('Data Entry'!E23="","",'Data Entry'!E23)</f>
      </c>
      <c r="F16" s="184">
        <f>IF('Data Entry'!F23="","",'Data Entry'!F23)</f>
      </c>
      <c r="G16" s="185">
        <f t="shared" si="1"/>
      </c>
      <c r="H16" s="194">
        <f>ECPR!H18</f>
      </c>
      <c r="I16" s="195">
        <f t="shared" si="2"/>
      </c>
      <c r="J16" s="196">
        <f>ECPR!J18</f>
      </c>
      <c r="K16" s="188">
        <f t="shared" si="3"/>
        <v>0</v>
      </c>
      <c r="L16" s="197">
        <f>ECPR!L18</f>
      </c>
      <c r="M16" s="198">
        <f t="shared" si="4"/>
      </c>
      <c r="N16" s="199">
        <f>ECPR!N18</f>
      </c>
      <c r="O16" s="200">
        <f t="shared" si="5"/>
        <v>0</v>
      </c>
      <c r="Q16" s="84"/>
      <c r="R16" s="85"/>
      <c r="U16" s="80"/>
      <c r="V16" s="72"/>
      <c r="W16" s="72"/>
      <c r="X16" s="72"/>
      <c r="Z16" s="81"/>
      <c r="AA16" s="72"/>
    </row>
    <row r="17" spans="1:27" s="79" customFormat="1" ht="14.25">
      <c r="A17" s="121" t="str">
        <f t="shared" si="0"/>
        <v>Row Crop </v>
      </c>
      <c r="B17" s="730"/>
      <c r="C17" s="181">
        <f>IF('Data Entry'!C24="","",'Data Entry'!C24)</f>
      </c>
      <c r="D17" s="193">
        <f>ECPR!D19</f>
      </c>
      <c r="E17" s="183">
        <f>IF('Data Entry'!E24="","",'Data Entry'!E24)</f>
      </c>
      <c r="F17" s="184">
        <f>IF('Data Entry'!F24="","",'Data Entry'!F24)</f>
      </c>
      <c r="G17" s="185">
        <f t="shared" si="1"/>
      </c>
      <c r="H17" s="194">
        <f>ECPR!H19</f>
      </c>
      <c r="I17" s="195">
        <f t="shared" si="2"/>
      </c>
      <c r="J17" s="196">
        <f>ECPR!J19</f>
      </c>
      <c r="K17" s="188">
        <f t="shared" si="3"/>
        <v>0</v>
      </c>
      <c r="L17" s="197">
        <f>ECPR!L19</f>
      </c>
      <c r="M17" s="198">
        <f t="shared" si="4"/>
      </c>
      <c r="N17" s="199">
        <f>ECPR!N19</f>
      </c>
      <c r="O17" s="200">
        <f t="shared" si="5"/>
        <v>0</v>
      </c>
      <c r="Q17" s="84"/>
      <c r="R17" s="85"/>
      <c r="U17" s="80"/>
      <c r="V17" s="72"/>
      <c r="W17" s="72"/>
      <c r="X17" s="72"/>
      <c r="Z17" s="81"/>
      <c r="AA17" s="72"/>
    </row>
    <row r="18" spans="1:27" s="79" customFormat="1" ht="15" thickBot="1">
      <c r="A18" s="121" t="str">
        <f t="shared" si="0"/>
        <v>Row Crop </v>
      </c>
      <c r="B18" s="731"/>
      <c r="C18" s="201">
        <f>IF('Data Entry'!C25="","",'Data Entry'!C25)</f>
      </c>
      <c r="D18" s="202">
        <f>ECPR!D20</f>
      </c>
      <c r="E18" s="203">
        <f>IF('Data Entry'!E25="","",'Data Entry'!E25)</f>
      </c>
      <c r="F18" s="204">
        <f>IF('Data Entry'!F25="","",'Data Entry'!F25)</f>
      </c>
      <c r="G18" s="205">
        <f t="shared" si="1"/>
      </c>
      <c r="H18" s="206">
        <f>ECPR!H20</f>
      </c>
      <c r="I18" s="207">
        <f t="shared" si="2"/>
      </c>
      <c r="J18" s="208">
        <f>ECPR!J20</f>
      </c>
      <c r="K18" s="209">
        <f t="shared" si="3"/>
        <v>0</v>
      </c>
      <c r="L18" s="210">
        <f>ECPR!L20</f>
      </c>
      <c r="M18" s="211">
        <f t="shared" si="4"/>
      </c>
      <c r="N18" s="212">
        <f>ECPR!N20</f>
      </c>
      <c r="O18" s="213">
        <f t="shared" si="5"/>
        <v>0</v>
      </c>
      <c r="Q18" s="84"/>
      <c r="R18" s="85"/>
      <c r="U18" s="80"/>
      <c r="V18" s="72"/>
      <c r="W18" s="72"/>
      <c r="X18" s="72"/>
      <c r="Z18" s="81"/>
      <c r="AA18" s="72"/>
    </row>
    <row r="19" spans="1:27" s="79" customFormat="1" ht="14.25">
      <c r="A19" s="72"/>
      <c r="B19" s="122"/>
      <c r="C19" s="100"/>
      <c r="D19" s="100"/>
      <c r="E19" s="100"/>
      <c r="F19" s="100"/>
      <c r="G19" s="123"/>
      <c r="H19" s="123"/>
      <c r="I19" s="100"/>
      <c r="J19" s="124"/>
      <c r="K19" s="105">
        <f>SUM(K9:K18)</f>
        <v>0</v>
      </c>
      <c r="L19" s="106"/>
      <c r="M19" s="80"/>
      <c r="N19" s="125"/>
      <c r="O19" s="105">
        <f>SUM(O9:O18)</f>
        <v>0</v>
      </c>
      <c r="Q19" s="84"/>
      <c r="R19" s="85"/>
      <c r="U19" s="80"/>
      <c r="V19" s="72"/>
      <c r="W19" s="72"/>
      <c r="X19" s="72"/>
      <c r="Z19" s="81"/>
      <c r="AA19" s="72"/>
    </row>
    <row r="20" spans="1:27" s="79" customFormat="1" ht="15" thickBot="1">
      <c r="A20" s="72"/>
      <c r="B20" s="72"/>
      <c r="C20" s="86"/>
      <c r="D20" s="72"/>
      <c r="E20" s="72"/>
      <c r="F20" s="72"/>
      <c r="G20" s="72"/>
      <c r="H20" s="72"/>
      <c r="I20" s="72"/>
      <c r="J20" s="72"/>
      <c r="K20" s="72"/>
      <c r="L20" s="72"/>
      <c r="M20" s="106"/>
      <c r="N20" s="72"/>
      <c r="O20" s="80"/>
      <c r="Q20" s="84"/>
      <c r="R20" s="85"/>
      <c r="U20" s="80"/>
      <c r="V20" s="72"/>
      <c r="W20" s="72"/>
      <c r="X20" s="72"/>
      <c r="Z20" s="81"/>
      <c r="AA20" s="72"/>
    </row>
    <row r="21" spans="1:27" s="79" customFormat="1" ht="111" customHeight="1" thickBot="1">
      <c r="A21" s="72"/>
      <c r="B21" s="126" t="s">
        <v>1</v>
      </c>
      <c r="C21" s="127" t="s">
        <v>15</v>
      </c>
      <c r="D21" s="128" t="s">
        <v>5</v>
      </c>
      <c r="E21" s="128" t="s">
        <v>269</v>
      </c>
      <c r="F21" s="129" t="s">
        <v>104</v>
      </c>
      <c r="G21" s="130" t="s">
        <v>167</v>
      </c>
      <c r="H21" s="131" t="s">
        <v>266</v>
      </c>
      <c r="I21" s="129" t="s">
        <v>151</v>
      </c>
      <c r="J21" s="132" t="s">
        <v>162</v>
      </c>
      <c r="K21" s="72"/>
      <c r="M21" s="346"/>
      <c r="N21" s="346"/>
      <c r="O21" s="80"/>
      <c r="Q21" s="84"/>
      <c r="R21" s="85"/>
      <c r="U21" s="80"/>
      <c r="V21" s="72"/>
      <c r="W21" s="72"/>
      <c r="X21" s="72"/>
      <c r="Z21" s="81"/>
      <c r="AA21" s="72"/>
    </row>
    <row r="22" spans="1:10" ht="27" customHeight="1">
      <c r="A22" s="121" t="str">
        <f>"Livestock "&amp;C22</f>
        <v>Livestock </v>
      </c>
      <c r="B22" s="769" t="s">
        <v>15</v>
      </c>
      <c r="C22" s="169">
        <f>IF('Data Entry'!C29="","",'Data Entry'!C29)</f>
      </c>
      <c r="D22" s="214">
        <f>ECPR!D24</f>
      </c>
      <c r="E22" s="264">
        <f>IF('Data Entry'!E29="","",'Data Entry'!E29)</f>
      </c>
      <c r="F22" s="175">
        <f>ECPR!F24</f>
      </c>
      <c r="G22" s="215">
        <f>IF(OR(C22="",E22=""),0,ROUND(E22*F22,2))</f>
        <v>0</v>
      </c>
      <c r="H22" s="268">
        <f>IF('Data Entry'!F29="","",'Data Entry'!F29)</f>
      </c>
      <c r="I22" s="216">
        <f>ECPR!I24</f>
      </c>
      <c r="J22" s="180">
        <f>IF(OR(C22="",H22=""),0,ROUND(H22*I22,2))</f>
        <v>0</v>
      </c>
    </row>
    <row r="23" spans="1:10" ht="27" customHeight="1">
      <c r="A23" s="121" t="str">
        <f aca="true" t="shared" si="6" ref="A23:A31">"Livestock "&amp;C23</f>
        <v>Livestock </v>
      </c>
      <c r="B23" s="770"/>
      <c r="C23" s="181">
        <f>IF('Data Entry'!C30="","",'Data Entry'!C30)</f>
      </c>
      <c r="D23" s="217">
        <f>ECPR!D25</f>
      </c>
      <c r="E23" s="265">
        <f>IF('Data Entry'!E30="","",'Data Entry'!E30)</f>
      </c>
      <c r="F23" s="187">
        <f>ECPR!F25</f>
      </c>
      <c r="G23" s="218">
        <f aca="true" t="shared" si="7" ref="G23:G31">IF(OR(C23="",E23=""),0,ROUND(E23*F23,2))</f>
        <v>0</v>
      </c>
      <c r="H23" s="269">
        <f>IF('Data Entry'!F30="","",'Data Entry'!F30)</f>
      </c>
      <c r="I23" s="219">
        <f>ECPR!I25</f>
      </c>
      <c r="J23" s="192">
        <f aca="true" t="shared" si="8" ref="J23:J31">IF(OR(C23="",H23=""),0,ROUND(H23*I23,2))</f>
        <v>0</v>
      </c>
    </row>
    <row r="24" spans="1:10" ht="27" customHeight="1">
      <c r="A24" s="121" t="str">
        <f t="shared" si="6"/>
        <v>Livestock </v>
      </c>
      <c r="B24" s="770"/>
      <c r="C24" s="181">
        <f>IF('Data Entry'!C31="","",'Data Entry'!C31)</f>
      </c>
      <c r="D24" s="217">
        <f>ECPR!D26</f>
      </c>
      <c r="E24" s="265">
        <f>IF('Data Entry'!E31="","",'Data Entry'!E31)</f>
      </c>
      <c r="F24" s="187">
        <f>ECPR!F26</f>
      </c>
      <c r="G24" s="218">
        <f t="shared" si="7"/>
        <v>0</v>
      </c>
      <c r="H24" s="269">
        <f>IF('Data Entry'!F31="","",'Data Entry'!F31)</f>
      </c>
      <c r="I24" s="219">
        <f>ECPR!I26</f>
      </c>
      <c r="J24" s="192">
        <f t="shared" si="8"/>
        <v>0</v>
      </c>
    </row>
    <row r="25" spans="1:10" ht="27" customHeight="1">
      <c r="A25" s="121" t="str">
        <f t="shared" si="6"/>
        <v>Livestock </v>
      </c>
      <c r="B25" s="770"/>
      <c r="C25" s="181">
        <f>IF('Data Entry'!C32="","",'Data Entry'!C32)</f>
      </c>
      <c r="D25" s="217">
        <f>ECPR!D27</f>
      </c>
      <c r="E25" s="265">
        <f>IF('Data Entry'!E32="","",'Data Entry'!E32)</f>
      </c>
      <c r="F25" s="187">
        <f>ECPR!F27</f>
      </c>
      <c r="G25" s="218">
        <f t="shared" si="7"/>
        <v>0</v>
      </c>
      <c r="H25" s="269">
        <f>IF('Data Entry'!F32="","",'Data Entry'!F32)</f>
      </c>
      <c r="I25" s="219">
        <f>ECPR!I27</f>
      </c>
      <c r="J25" s="192">
        <f t="shared" si="8"/>
        <v>0</v>
      </c>
    </row>
    <row r="26" spans="1:10" ht="27" customHeight="1">
      <c r="A26" s="121" t="str">
        <f t="shared" si="6"/>
        <v>Livestock </v>
      </c>
      <c r="B26" s="770"/>
      <c r="C26" s="181">
        <f>IF('Data Entry'!C33="","",'Data Entry'!C33)</f>
      </c>
      <c r="D26" s="217">
        <f>ECPR!D28</f>
      </c>
      <c r="E26" s="265">
        <f>IF('Data Entry'!E33="","",'Data Entry'!E33)</f>
      </c>
      <c r="F26" s="187">
        <f>ECPR!F28</f>
      </c>
      <c r="G26" s="218">
        <f t="shared" si="7"/>
        <v>0</v>
      </c>
      <c r="H26" s="269">
        <f>IF('Data Entry'!F33="","",'Data Entry'!F33)</f>
      </c>
      <c r="I26" s="219">
        <f>ECPR!I28</f>
      </c>
      <c r="J26" s="192">
        <f t="shared" si="8"/>
        <v>0</v>
      </c>
    </row>
    <row r="27" spans="1:10" ht="27" customHeight="1">
      <c r="A27" s="121" t="str">
        <f t="shared" si="6"/>
        <v>Livestock </v>
      </c>
      <c r="B27" s="770"/>
      <c r="C27" s="181">
        <f>IF('Data Entry'!C34="","",'Data Entry'!C34)</f>
      </c>
      <c r="D27" s="217">
        <f>ECPR!D29</f>
      </c>
      <c r="E27" s="265">
        <f>IF('Data Entry'!E34="","",'Data Entry'!E34)</f>
      </c>
      <c r="F27" s="187">
        <f>ECPR!F29</f>
      </c>
      <c r="G27" s="218">
        <f t="shared" si="7"/>
        <v>0</v>
      </c>
      <c r="H27" s="269">
        <f>IF('Data Entry'!F34="","",'Data Entry'!F34)</f>
      </c>
      <c r="I27" s="219">
        <f>ECPR!I29</f>
      </c>
      <c r="J27" s="192">
        <f t="shared" si="8"/>
        <v>0</v>
      </c>
    </row>
    <row r="28" spans="1:10" ht="27" customHeight="1">
      <c r="A28" s="121" t="str">
        <f t="shared" si="6"/>
        <v>Livestock </v>
      </c>
      <c r="B28" s="770"/>
      <c r="C28" s="181">
        <f>IF('Data Entry'!C35="","",'Data Entry'!C35)</f>
      </c>
      <c r="D28" s="217">
        <f>ECPR!D30</f>
      </c>
      <c r="E28" s="265">
        <f>IF('Data Entry'!E35="","",'Data Entry'!E35)</f>
      </c>
      <c r="F28" s="187">
        <f>ECPR!F30</f>
      </c>
      <c r="G28" s="218">
        <f t="shared" si="7"/>
        <v>0</v>
      </c>
      <c r="H28" s="269">
        <f>IF('Data Entry'!F35="","",'Data Entry'!F35)</f>
      </c>
      <c r="I28" s="219">
        <f>ECPR!I30</f>
      </c>
      <c r="J28" s="192">
        <f t="shared" si="8"/>
        <v>0</v>
      </c>
    </row>
    <row r="29" spans="1:10" ht="27" customHeight="1">
      <c r="A29" s="121" t="str">
        <f t="shared" si="6"/>
        <v>Livestock </v>
      </c>
      <c r="B29" s="771"/>
      <c r="C29" s="181">
        <f>IF('Data Entry'!C36="","",'Data Entry'!C36)</f>
      </c>
      <c r="D29" s="220">
        <f>ECPR!D31</f>
      </c>
      <c r="E29" s="266">
        <f>IF('Data Entry'!E36="","",'Data Entry'!E36)</f>
      </c>
      <c r="F29" s="196">
        <f>ECPR!F31</f>
      </c>
      <c r="G29" s="221">
        <f t="shared" si="7"/>
        <v>0</v>
      </c>
      <c r="H29" s="270">
        <f>IF('Data Entry'!F36="","",'Data Entry'!F36)</f>
      </c>
      <c r="I29" s="222">
        <f>ECPR!I31</f>
      </c>
      <c r="J29" s="200">
        <f t="shared" si="8"/>
        <v>0</v>
      </c>
    </row>
    <row r="30" spans="1:10" ht="27" customHeight="1">
      <c r="A30" s="121" t="str">
        <f t="shared" si="6"/>
        <v>Livestock </v>
      </c>
      <c r="B30" s="771"/>
      <c r="C30" s="181">
        <f>IF('Data Entry'!C37="","",'Data Entry'!C37)</f>
      </c>
      <c r="D30" s="220">
        <f>ECPR!D32</f>
      </c>
      <c r="E30" s="266">
        <f>IF('Data Entry'!E37="","",'Data Entry'!E37)</f>
      </c>
      <c r="F30" s="196">
        <f>ECPR!F32</f>
      </c>
      <c r="G30" s="221">
        <f t="shared" si="7"/>
        <v>0</v>
      </c>
      <c r="H30" s="270">
        <f>IF('Data Entry'!F37="","",'Data Entry'!F37)</f>
      </c>
      <c r="I30" s="222">
        <f>ECPR!I32</f>
      </c>
      <c r="J30" s="200">
        <f t="shared" si="8"/>
        <v>0</v>
      </c>
    </row>
    <row r="31" spans="1:10" ht="27" customHeight="1" thickBot="1">
      <c r="A31" s="121" t="str">
        <f t="shared" si="6"/>
        <v>Livestock </v>
      </c>
      <c r="B31" s="772"/>
      <c r="C31" s="201">
        <f>IF('Data Entry'!C38="","",'Data Entry'!C38)</f>
      </c>
      <c r="D31" s="223">
        <f>ECPR!D33</f>
      </c>
      <c r="E31" s="267">
        <f>IF('Data Entry'!E38="","",'Data Entry'!E38)</f>
      </c>
      <c r="F31" s="208">
        <f>ECPR!F33</f>
      </c>
      <c r="G31" s="224">
        <f t="shared" si="7"/>
        <v>0</v>
      </c>
      <c r="H31" s="271">
        <f>IF('Data Entry'!F38="","",'Data Entry'!F38)</f>
      </c>
      <c r="I31" s="225">
        <f>ECPR!I33</f>
      </c>
      <c r="J31" s="213">
        <f t="shared" si="8"/>
        <v>0</v>
      </c>
    </row>
    <row r="32" spans="7:10" ht="14.25">
      <c r="G32" s="133">
        <f>SUM(G22:G31)</f>
        <v>0</v>
      </c>
      <c r="H32" s="134"/>
      <c r="I32" s="135"/>
      <c r="J32" s="133">
        <f>SUM(J22:J31)</f>
        <v>0</v>
      </c>
    </row>
    <row r="33" spans="2:26" ht="55.5" customHeight="1" hidden="1" thickBot="1">
      <c r="B33" s="136" t="s">
        <v>1</v>
      </c>
      <c r="C33" s="721" t="s">
        <v>45</v>
      </c>
      <c r="D33" s="722"/>
      <c r="E33" s="137" t="s">
        <v>267</v>
      </c>
      <c r="F33" s="137" t="s">
        <v>93</v>
      </c>
      <c r="G33" s="138" t="s">
        <v>96</v>
      </c>
      <c r="H33" s="139" t="s">
        <v>268</v>
      </c>
      <c r="I33" s="137" t="s">
        <v>94</v>
      </c>
      <c r="J33" s="140" t="s">
        <v>97</v>
      </c>
      <c r="M33" s="72"/>
      <c r="O33" s="72"/>
      <c r="P33" s="80"/>
      <c r="Q33" s="72"/>
      <c r="R33" s="72"/>
      <c r="S33" s="72"/>
      <c r="T33" s="72"/>
      <c r="U33" s="141"/>
      <c r="Y33" s="72"/>
      <c r="Z33" s="72"/>
    </row>
    <row r="34" spans="1:26" ht="14.25" customHeight="1" hidden="1">
      <c r="A34" s="72" t="str">
        <f>"Value Loss "&amp;C34</f>
        <v>Value Loss </v>
      </c>
      <c r="B34" s="732" t="s">
        <v>49</v>
      </c>
      <c r="C34" s="735">
        <f>IF('Data Entry'!C42="","",'Data Entry'!C42)</f>
      </c>
      <c r="D34" s="735"/>
      <c r="E34" s="226">
        <f>IF('Data Entry'!E42="","",'Data Entry'!E42)</f>
      </c>
      <c r="F34" s="227">
        <f>IF(C34="","",VLOOKUP(A34,PAS!$A$4:$L$202,10,FALSE))</f>
      </c>
      <c r="G34" s="228">
        <f>IF(E34="","",ROUND(E34*F34,2))</f>
      </c>
      <c r="H34" s="229">
        <f>IF('Data Entry'!F42="","",'Data Entry'!F42)</f>
      </c>
      <c r="I34" s="230">
        <f>IF(C34="","",VLOOKUP(A34,PAS!$A$4:$L$202,12,FALSE))</f>
      </c>
      <c r="J34" s="231">
        <f>IF(H34="","",ROUND(H34*I34,2))</f>
      </c>
      <c r="M34" s="72"/>
      <c r="O34" s="72"/>
      <c r="P34" s="80"/>
      <c r="Q34" s="72"/>
      <c r="R34" s="72"/>
      <c r="S34" s="72"/>
      <c r="T34" s="72"/>
      <c r="U34" s="141"/>
      <c r="Y34" s="72"/>
      <c r="Z34" s="72"/>
    </row>
    <row r="35" spans="1:26" ht="14.25" customHeight="1" hidden="1">
      <c r="A35" s="72" t="str">
        <f>"Value Loss "&amp;C35</f>
        <v>Value Loss </v>
      </c>
      <c r="B35" s="733"/>
      <c r="C35" s="736">
        <f>IF('Data Entry'!C43="","",'Data Entry'!C43)</f>
      </c>
      <c r="D35" s="736"/>
      <c r="E35" s="232">
        <f>IF('Data Entry'!E43="","",'Data Entry'!E43)</f>
      </c>
      <c r="F35" s="233">
        <f>IF(C35="","",VLOOKUP(A35,PAS!$A$4:$L$202,10,FALSE))</f>
      </c>
      <c r="G35" s="234">
        <f>IF(E35="","",ROUND(E35*F35,2))</f>
      </c>
      <c r="H35" s="235">
        <f>IF('Data Entry'!F43="","",'Data Entry'!F43)</f>
      </c>
      <c r="I35" s="236">
        <f>IF(C35="","",VLOOKUP(A35,PAS!$A$4:$L$202,12,FALSE))</f>
      </c>
      <c r="J35" s="237">
        <f>IF(H35="","",ROUND(H35*I35,2))</f>
      </c>
      <c r="M35" s="72"/>
      <c r="O35" s="72"/>
      <c r="P35" s="80"/>
      <c r="Q35" s="72"/>
      <c r="R35" s="72"/>
      <c r="S35" s="72"/>
      <c r="T35" s="72"/>
      <c r="U35" s="141"/>
      <c r="Y35" s="72"/>
      <c r="Z35" s="72"/>
    </row>
    <row r="36" spans="1:26" ht="14.25" customHeight="1" hidden="1">
      <c r="A36" s="72" t="str">
        <f>"Value Loss "&amp;C36</f>
        <v>Value Loss </v>
      </c>
      <c r="B36" s="733"/>
      <c r="C36" s="736">
        <f>IF('Data Entry'!C44="","",'Data Entry'!C44)</f>
      </c>
      <c r="D36" s="736"/>
      <c r="E36" s="232">
        <f>IF('Data Entry'!E44="","",'Data Entry'!E44)</f>
      </c>
      <c r="F36" s="233">
        <f>IF(C36="","",VLOOKUP(A36,PAS!$A$4:$L$202,10,FALSE))</f>
      </c>
      <c r="G36" s="234">
        <f>IF(E36="","",ROUND(E36*F36,2))</f>
      </c>
      <c r="H36" s="235">
        <f>IF('Data Entry'!F44="","",'Data Entry'!F44)</f>
      </c>
      <c r="I36" s="236">
        <f>IF(C36="","",VLOOKUP(A36,PAS!$A$4:$L$202,12,FALSE))</f>
      </c>
      <c r="J36" s="237">
        <f>IF(H36="","",ROUND(H36*I36,2))</f>
      </c>
      <c r="M36" s="72"/>
      <c r="O36" s="72"/>
      <c r="P36" s="80"/>
      <c r="Q36" s="72"/>
      <c r="R36" s="72"/>
      <c r="S36" s="72"/>
      <c r="T36" s="72"/>
      <c r="U36" s="141"/>
      <c r="Y36" s="72"/>
      <c r="Z36" s="72"/>
    </row>
    <row r="37" spans="1:26" ht="17.25" customHeight="1" hidden="1">
      <c r="A37" s="72" t="str">
        <f>"Value Loss "&amp;C37</f>
        <v>Value Loss </v>
      </c>
      <c r="B37" s="733"/>
      <c r="C37" s="736">
        <f>IF('Data Entry'!C45="","",'Data Entry'!C45)</f>
      </c>
      <c r="D37" s="736"/>
      <c r="E37" s="238">
        <f>IF('Data Entry'!E45="","",'Data Entry'!E45)</f>
      </c>
      <c r="F37" s="233">
        <f>IF(C37="","",VLOOKUP(A37,PAS!$A$4:$L$202,10,FALSE))</f>
      </c>
      <c r="G37" s="234">
        <f>IF(E37="","",ROUND(E37*F37,2))</f>
      </c>
      <c r="H37" s="235">
        <f>IF('Data Entry'!F45="","",'Data Entry'!F45)</f>
      </c>
      <c r="I37" s="233">
        <f>IF(C37="","",VLOOKUP(A37,PAS!$A$4:$L$202,12,FALSE))</f>
      </c>
      <c r="J37" s="237">
        <f>IF(H37="","",ROUND(H37*I37,2))</f>
      </c>
      <c r="M37" s="72"/>
      <c r="O37" s="72"/>
      <c r="P37" s="80"/>
      <c r="Q37" s="72"/>
      <c r="R37" s="72"/>
      <c r="S37" s="72"/>
      <c r="T37" s="72"/>
      <c r="U37" s="141"/>
      <c r="Y37" s="72"/>
      <c r="Z37" s="72"/>
    </row>
    <row r="38" spans="1:26" ht="17.25" customHeight="1" hidden="1" thickBot="1">
      <c r="A38" s="72" t="str">
        <f>"Value Loss "&amp;C38</f>
        <v>Value Loss </v>
      </c>
      <c r="B38" s="734"/>
      <c r="C38" s="737">
        <f>IF('Data Entry'!C46="","",'Data Entry'!C46)</f>
      </c>
      <c r="D38" s="737"/>
      <c r="E38" s="239">
        <f>IF('Data Entry'!E46="","",'Data Entry'!E46)</f>
      </c>
      <c r="F38" s="240">
        <f>IF(C38="","",VLOOKUP(A38,PAS!$A$4:$L$202,10,FALSE))</f>
      </c>
      <c r="G38" s="241">
        <f>IF(E38="","",ROUND(E38*F38,2))</f>
      </c>
      <c r="H38" s="242">
        <f>IF('Data Entry'!F46="","",'Data Entry'!F46)</f>
      </c>
      <c r="I38" s="240">
        <f>IF(C38="","",VLOOKUP(A38,PAS!$A$4:$L$202,12,FALSE))</f>
      </c>
      <c r="J38" s="243">
        <f>IF(H38="","",ROUND(H38*I38,2))</f>
      </c>
      <c r="M38" s="72"/>
      <c r="O38" s="72"/>
      <c r="P38" s="80"/>
      <c r="Q38" s="72"/>
      <c r="R38" s="72"/>
      <c r="S38" s="72"/>
      <c r="T38" s="72"/>
      <c r="U38" s="141"/>
      <c r="Y38" s="72"/>
      <c r="Z38" s="72"/>
    </row>
    <row r="39" spans="1:26" ht="14.25" hidden="1">
      <c r="A39" s="73"/>
      <c r="B39" s="73"/>
      <c r="G39" s="133">
        <f>SUM(G34:G38)</f>
        <v>0</v>
      </c>
      <c r="J39" s="133">
        <f>SUM(J34:J38)</f>
        <v>0</v>
      </c>
      <c r="M39" s="72"/>
      <c r="O39" s="72"/>
      <c r="P39" s="80"/>
      <c r="Q39" s="72"/>
      <c r="R39" s="72"/>
      <c r="S39" s="72"/>
      <c r="T39" s="72"/>
      <c r="U39" s="141"/>
      <c r="Y39" s="72"/>
      <c r="Z39" s="72"/>
    </row>
    <row r="40" ht="15" thickBot="1">
      <c r="C40" s="86"/>
    </row>
    <row r="41" spans="2:26" ht="115.5" thickBot="1">
      <c r="B41" s="142" t="s">
        <v>1</v>
      </c>
      <c r="C41" s="143" t="s">
        <v>45</v>
      </c>
      <c r="D41" s="144" t="s">
        <v>5</v>
      </c>
      <c r="E41" s="144" t="s">
        <v>88</v>
      </c>
      <c r="F41" s="145" t="s">
        <v>253</v>
      </c>
      <c r="G41" s="146" t="s">
        <v>250</v>
      </c>
      <c r="H41" s="147" t="s">
        <v>255</v>
      </c>
      <c r="I41" s="148" t="s">
        <v>256</v>
      </c>
      <c r="J41" s="143" t="s">
        <v>249</v>
      </c>
      <c r="K41" s="147" t="s">
        <v>255</v>
      </c>
      <c r="L41" s="148" t="s">
        <v>442</v>
      </c>
      <c r="M41" s="80"/>
      <c r="N41" s="79"/>
      <c r="O41" s="84"/>
      <c r="P41" s="85"/>
      <c r="Q41" s="79"/>
      <c r="R41" s="79"/>
      <c r="S41" s="80"/>
      <c r="T41" s="72"/>
      <c r="U41" s="72"/>
      <c r="W41" s="79"/>
      <c r="X41" s="81"/>
      <c r="Y41" s="72"/>
      <c r="Z41" s="72"/>
    </row>
    <row r="42" spans="1:26" ht="14.25">
      <c r="A42" s="72" t="str">
        <f aca="true" t="shared" si="9" ref="A42:A64">$B$42&amp;" "&amp;C42</f>
        <v>Specialty crops </v>
      </c>
      <c r="B42" s="766" t="s">
        <v>46</v>
      </c>
      <c r="C42" s="244">
        <f>ECPR!C44</f>
      </c>
      <c r="D42" s="245">
        <f>ECPR!D44</f>
      </c>
      <c r="E42" s="347">
        <f>IF('Data Entry'!E50="","",'Data Entry'!E50)</f>
      </c>
      <c r="F42" s="247">
        <f>ECPR!F44</f>
      </c>
      <c r="G42" s="248">
        <f>IF(E42="","",ROUND(E42*F42,0))</f>
      </c>
      <c r="H42" s="249">
        <f>ECPR!H44</f>
      </c>
      <c r="I42" s="250">
        <f>IF(OR(G42="",C42=""),0,ROUND(G42*H42,2))</f>
        <v>0</v>
      </c>
      <c r="J42" s="246">
        <f>IF('Data Entry'!F50="","",'Data Entry'!F50)</f>
      </c>
      <c r="K42" s="249">
        <f>ECPR!K44</f>
      </c>
      <c r="L42" s="250">
        <f>IF(OR(J42="",K42=""),0,ROUND(J42*K42,2))</f>
        <v>0</v>
      </c>
      <c r="M42" s="80"/>
      <c r="N42" s="79"/>
      <c r="O42" s="84"/>
      <c r="P42" s="85"/>
      <c r="Q42" s="79"/>
      <c r="R42" s="79"/>
      <c r="S42" s="80"/>
      <c r="T42" s="72"/>
      <c r="U42" s="72"/>
      <c r="W42" s="79"/>
      <c r="X42" s="81"/>
      <c r="Y42" s="72"/>
      <c r="Z42" s="72"/>
    </row>
    <row r="43" spans="1:26" ht="14.25">
      <c r="A43" s="72" t="str">
        <f t="shared" si="9"/>
        <v>Specialty crops </v>
      </c>
      <c r="B43" s="767"/>
      <c r="C43" s="251">
        <f>ECPR!C45</f>
      </c>
      <c r="D43" s="252">
        <f>ECPR!D45</f>
      </c>
      <c r="E43" s="348">
        <f>IF('Data Entry'!E51="","",'Data Entry'!E51)</f>
      </c>
      <c r="F43" s="253">
        <f>ECPR!F45</f>
      </c>
      <c r="G43" s="254">
        <f aca="true" t="shared" si="10" ref="G43:G51">IF(E43="","",ROUND(E43*F43,0))</f>
      </c>
      <c r="H43" s="255">
        <f>ECPR!H45</f>
      </c>
      <c r="I43" s="256">
        <f aca="true" t="shared" si="11" ref="I43:I51">IF(OR(G43="",C43=""),0,ROUND(G43*H43,2))</f>
        <v>0</v>
      </c>
      <c r="J43" s="348">
        <f>IF('Data Entry'!F51="","",'Data Entry'!F51)</f>
      </c>
      <c r="K43" s="255">
        <f>ECPR!K45</f>
      </c>
      <c r="L43" s="256">
        <f aca="true" t="shared" si="12" ref="L43:L51">IF(OR(J43="",K43=""),0,ROUND(J43*K43,2))</f>
        <v>0</v>
      </c>
      <c r="M43" s="80"/>
      <c r="N43" s="79"/>
      <c r="O43" s="84"/>
      <c r="P43" s="85"/>
      <c r="Q43" s="79"/>
      <c r="R43" s="79"/>
      <c r="S43" s="80"/>
      <c r="T43" s="72"/>
      <c r="U43" s="72"/>
      <c r="W43" s="79"/>
      <c r="X43" s="81"/>
      <c r="Y43" s="72"/>
      <c r="Z43" s="72"/>
    </row>
    <row r="44" spans="1:26" ht="14.25">
      <c r="A44" s="72" t="str">
        <f t="shared" si="9"/>
        <v>Specialty crops </v>
      </c>
      <c r="B44" s="767"/>
      <c r="C44" s="251">
        <f>ECPR!C46</f>
      </c>
      <c r="D44" s="252">
        <f>ECPR!D46</f>
      </c>
      <c r="E44" s="348">
        <f>IF('Data Entry'!E52="","",'Data Entry'!E52)</f>
      </c>
      <c r="F44" s="253">
        <f>ECPR!F46</f>
      </c>
      <c r="G44" s="254">
        <f t="shared" si="10"/>
      </c>
      <c r="H44" s="255">
        <f>ECPR!H46</f>
      </c>
      <c r="I44" s="256">
        <f t="shared" si="11"/>
        <v>0</v>
      </c>
      <c r="J44" s="348">
        <f>IF('Data Entry'!F52="","",'Data Entry'!F52)</f>
      </c>
      <c r="K44" s="255">
        <f>ECPR!K46</f>
      </c>
      <c r="L44" s="256">
        <f t="shared" si="12"/>
        <v>0</v>
      </c>
      <c r="M44" s="80"/>
      <c r="N44" s="79"/>
      <c r="O44" s="84"/>
      <c r="P44" s="85"/>
      <c r="Q44" s="79"/>
      <c r="R44" s="79"/>
      <c r="S44" s="80"/>
      <c r="T44" s="72"/>
      <c r="U44" s="72"/>
      <c r="W44" s="79"/>
      <c r="X44" s="81"/>
      <c r="Y44" s="72"/>
      <c r="Z44" s="72"/>
    </row>
    <row r="45" spans="1:26" ht="14.25">
      <c r="A45" s="72" t="str">
        <f t="shared" si="9"/>
        <v>Specialty crops </v>
      </c>
      <c r="B45" s="767"/>
      <c r="C45" s="251">
        <f>ECPR!C47</f>
      </c>
      <c r="D45" s="252">
        <f>ECPR!D47</f>
      </c>
      <c r="E45" s="348">
        <f>IF('Data Entry'!E53="","",'Data Entry'!E53)</f>
      </c>
      <c r="F45" s="253">
        <f>ECPR!F47</f>
      </c>
      <c r="G45" s="254">
        <f t="shared" si="10"/>
      </c>
      <c r="H45" s="255">
        <f>ECPR!H47</f>
      </c>
      <c r="I45" s="256">
        <f t="shared" si="11"/>
        <v>0</v>
      </c>
      <c r="J45" s="348">
        <f>IF('Data Entry'!F53="","",'Data Entry'!F53)</f>
      </c>
      <c r="K45" s="255">
        <f>ECPR!K47</f>
      </c>
      <c r="L45" s="256">
        <f t="shared" si="12"/>
        <v>0</v>
      </c>
      <c r="M45" s="80"/>
      <c r="N45" s="79"/>
      <c r="O45" s="84"/>
      <c r="P45" s="85"/>
      <c r="Q45" s="79"/>
      <c r="R45" s="79"/>
      <c r="S45" s="80"/>
      <c r="T45" s="72"/>
      <c r="U45" s="72"/>
      <c r="W45" s="79"/>
      <c r="X45" s="81"/>
      <c r="Y45" s="72"/>
      <c r="Z45" s="72"/>
    </row>
    <row r="46" spans="1:26" ht="14.25">
      <c r="A46" s="72" t="str">
        <f t="shared" si="9"/>
        <v>Specialty crops </v>
      </c>
      <c r="B46" s="767"/>
      <c r="C46" s="251">
        <f>ECPR!C48</f>
      </c>
      <c r="D46" s="252">
        <f>ECPR!D48</f>
      </c>
      <c r="E46" s="348">
        <f>IF('Data Entry'!E54="","",'Data Entry'!E54)</f>
      </c>
      <c r="F46" s="253">
        <f>ECPR!F48</f>
      </c>
      <c r="G46" s="254">
        <f t="shared" si="10"/>
      </c>
      <c r="H46" s="255">
        <f>ECPR!H48</f>
      </c>
      <c r="I46" s="256">
        <f t="shared" si="11"/>
        <v>0</v>
      </c>
      <c r="J46" s="348">
        <f>IF('Data Entry'!F54="","",'Data Entry'!F54)</f>
      </c>
      <c r="K46" s="255">
        <f>ECPR!K48</f>
      </c>
      <c r="L46" s="256">
        <f t="shared" si="12"/>
        <v>0</v>
      </c>
      <c r="M46" s="80"/>
      <c r="N46" s="79"/>
      <c r="O46" s="84"/>
      <c r="P46" s="85"/>
      <c r="Q46" s="79"/>
      <c r="R46" s="79"/>
      <c r="S46" s="80"/>
      <c r="T46" s="72"/>
      <c r="U46" s="72"/>
      <c r="W46" s="79"/>
      <c r="X46" s="81"/>
      <c r="Y46" s="72"/>
      <c r="Z46" s="72"/>
    </row>
    <row r="47" spans="1:26" ht="14.25">
      <c r="A47" s="72" t="str">
        <f t="shared" si="9"/>
        <v>Specialty crops </v>
      </c>
      <c r="B47" s="767"/>
      <c r="C47" s="251">
        <f>ECPR!C49</f>
      </c>
      <c r="D47" s="252">
        <f>ECPR!D49</f>
      </c>
      <c r="E47" s="348">
        <f>IF('Data Entry'!E55="","",'Data Entry'!E55)</f>
      </c>
      <c r="F47" s="253">
        <f>ECPR!F49</f>
      </c>
      <c r="G47" s="254">
        <f t="shared" si="10"/>
      </c>
      <c r="H47" s="255">
        <f>ECPR!H49</f>
      </c>
      <c r="I47" s="256">
        <f t="shared" si="11"/>
        <v>0</v>
      </c>
      <c r="J47" s="348">
        <f>IF('Data Entry'!F55="","",'Data Entry'!F55)</f>
      </c>
      <c r="K47" s="255">
        <f>ECPR!K49</f>
      </c>
      <c r="L47" s="256">
        <f t="shared" si="12"/>
        <v>0</v>
      </c>
      <c r="M47" s="80"/>
      <c r="N47" s="79"/>
      <c r="O47" s="84"/>
      <c r="P47" s="85"/>
      <c r="Q47" s="79"/>
      <c r="R47" s="79"/>
      <c r="S47" s="80"/>
      <c r="T47" s="72"/>
      <c r="U47" s="72"/>
      <c r="W47" s="79"/>
      <c r="X47" s="81"/>
      <c r="Y47" s="72"/>
      <c r="Z47" s="72"/>
    </row>
    <row r="48" spans="1:26" ht="14.25">
      <c r="A48" s="72" t="str">
        <f t="shared" si="9"/>
        <v>Specialty crops </v>
      </c>
      <c r="B48" s="767"/>
      <c r="C48" s="251">
        <f>ECPR!C50</f>
      </c>
      <c r="D48" s="252">
        <f>ECPR!D50</f>
      </c>
      <c r="E48" s="348">
        <f>IF('Data Entry'!E56="","",'Data Entry'!E56)</f>
      </c>
      <c r="F48" s="253">
        <f>ECPR!F50</f>
      </c>
      <c r="G48" s="254">
        <f t="shared" si="10"/>
      </c>
      <c r="H48" s="255">
        <f>ECPR!H50</f>
      </c>
      <c r="I48" s="256">
        <f t="shared" si="11"/>
        <v>0</v>
      </c>
      <c r="J48" s="348">
        <f>IF('Data Entry'!F56="","",'Data Entry'!F56)</f>
      </c>
      <c r="K48" s="255">
        <f>ECPR!K50</f>
      </c>
      <c r="L48" s="256">
        <f t="shared" si="12"/>
        <v>0</v>
      </c>
      <c r="M48" s="80"/>
      <c r="N48" s="79"/>
      <c r="O48" s="84"/>
      <c r="P48" s="85"/>
      <c r="Q48" s="79"/>
      <c r="R48" s="79"/>
      <c r="S48" s="80"/>
      <c r="T48" s="72"/>
      <c r="U48" s="72"/>
      <c r="W48" s="79"/>
      <c r="X48" s="81"/>
      <c r="Y48" s="72"/>
      <c r="Z48" s="72"/>
    </row>
    <row r="49" spans="1:26" ht="14.25">
      <c r="A49" s="72" t="str">
        <f t="shared" si="9"/>
        <v>Specialty crops </v>
      </c>
      <c r="B49" s="767"/>
      <c r="C49" s="251">
        <f>ECPR!C51</f>
      </c>
      <c r="D49" s="252">
        <f>ECPR!D51</f>
      </c>
      <c r="E49" s="348">
        <f>IF('Data Entry'!E57="","",'Data Entry'!E57)</f>
      </c>
      <c r="F49" s="253">
        <f>ECPR!F51</f>
      </c>
      <c r="G49" s="254">
        <f t="shared" si="10"/>
      </c>
      <c r="H49" s="255">
        <f>ECPR!H51</f>
      </c>
      <c r="I49" s="256">
        <f t="shared" si="11"/>
        <v>0</v>
      </c>
      <c r="J49" s="348">
        <f>IF('Data Entry'!F57="","",'Data Entry'!F57)</f>
      </c>
      <c r="K49" s="255">
        <f>ECPR!K51</f>
      </c>
      <c r="L49" s="256">
        <f t="shared" si="12"/>
        <v>0</v>
      </c>
      <c r="M49" s="80"/>
      <c r="N49" s="79"/>
      <c r="O49" s="84"/>
      <c r="P49" s="85"/>
      <c r="Q49" s="79"/>
      <c r="R49" s="79"/>
      <c r="S49" s="80"/>
      <c r="T49" s="72"/>
      <c r="U49" s="72"/>
      <c r="W49" s="79"/>
      <c r="X49" s="81"/>
      <c r="Y49" s="72"/>
      <c r="Z49" s="72"/>
    </row>
    <row r="50" spans="1:26" ht="14.25">
      <c r="A50" s="72" t="str">
        <f t="shared" si="9"/>
        <v>Specialty crops </v>
      </c>
      <c r="B50" s="767"/>
      <c r="C50" s="251">
        <f>ECPR!C52</f>
      </c>
      <c r="D50" s="252">
        <f>ECPR!D52</f>
      </c>
      <c r="E50" s="348">
        <f>IF('Data Entry'!E58="","",'Data Entry'!E58)</f>
      </c>
      <c r="F50" s="253">
        <f>ECPR!F52</f>
      </c>
      <c r="G50" s="254">
        <f t="shared" si="10"/>
      </c>
      <c r="H50" s="255">
        <f>ECPR!H52</f>
      </c>
      <c r="I50" s="256">
        <f t="shared" si="11"/>
        <v>0</v>
      </c>
      <c r="J50" s="348">
        <f>IF('Data Entry'!F58="","",'Data Entry'!F58)</f>
      </c>
      <c r="K50" s="255">
        <f>ECPR!K52</f>
      </c>
      <c r="L50" s="256">
        <f t="shared" si="12"/>
        <v>0</v>
      </c>
      <c r="M50" s="80"/>
      <c r="N50" s="79"/>
      <c r="O50" s="84"/>
      <c r="P50" s="85"/>
      <c r="Q50" s="79"/>
      <c r="R50" s="79"/>
      <c r="S50" s="80"/>
      <c r="T50" s="72"/>
      <c r="U50" s="72"/>
      <c r="W50" s="79"/>
      <c r="X50" s="81"/>
      <c r="Y50" s="72"/>
      <c r="Z50" s="72"/>
    </row>
    <row r="51" spans="1:26" ht="15" thickBot="1">
      <c r="A51" s="72" t="str">
        <f t="shared" si="9"/>
        <v>Specialty crops </v>
      </c>
      <c r="B51" s="768"/>
      <c r="C51" s="401">
        <f>ECPR!C53</f>
      </c>
      <c r="D51" s="159">
        <f>ECPR!D53</f>
      </c>
      <c r="E51" s="160">
        <f>IF('Data Entry'!E59="","",'Data Entry'!E59)</f>
      </c>
      <c r="F51" s="376">
        <f>ECPR!F53</f>
      </c>
      <c r="G51" s="377">
        <f t="shared" si="10"/>
      </c>
      <c r="H51" s="378">
        <f>ECPR!H53</f>
      </c>
      <c r="I51" s="168">
        <f t="shared" si="11"/>
        <v>0</v>
      </c>
      <c r="J51" s="160">
        <f>IF('Data Entry'!F59="","",'Data Entry'!F59)</f>
      </c>
      <c r="K51" s="378">
        <f>ECPR!K53</f>
      </c>
      <c r="L51" s="168">
        <f t="shared" si="12"/>
        <v>0</v>
      </c>
      <c r="M51" s="80"/>
      <c r="N51" s="79"/>
      <c r="O51" s="84"/>
      <c r="P51" s="85"/>
      <c r="Q51" s="79"/>
      <c r="R51" s="79"/>
      <c r="S51" s="80"/>
      <c r="T51" s="72"/>
      <c r="U51" s="72"/>
      <c r="W51" s="79"/>
      <c r="X51" s="81"/>
      <c r="Y51" s="72"/>
      <c r="Z51" s="72"/>
    </row>
    <row r="52" spans="2:26" ht="14.25">
      <c r="B52" s="122"/>
      <c r="C52" s="100"/>
      <c r="D52" s="100"/>
      <c r="E52" s="97"/>
      <c r="F52" s="122"/>
      <c r="G52" s="122"/>
      <c r="H52" s="122"/>
      <c r="I52" s="105">
        <f>SUM(I42:I51)</f>
        <v>0</v>
      </c>
      <c r="J52" s="105"/>
      <c r="K52" s="105"/>
      <c r="L52" s="105">
        <f>SUM(L42:L51)</f>
        <v>0</v>
      </c>
      <c r="M52" s="80"/>
      <c r="N52" s="79"/>
      <c r="O52" s="84"/>
      <c r="P52" s="85"/>
      <c r="Q52" s="79"/>
      <c r="R52" s="79"/>
      <c r="S52" s="80"/>
      <c r="T52" s="72"/>
      <c r="U52" s="72"/>
      <c r="W52" s="79"/>
      <c r="X52" s="81"/>
      <c r="Y52" s="72"/>
      <c r="Z52" s="72"/>
    </row>
    <row r="53" spans="13:26" ht="26.25" customHeight="1" thickBot="1">
      <c r="M53" s="72"/>
      <c r="P53" s="72"/>
      <c r="Q53" s="72"/>
      <c r="R53" s="72"/>
      <c r="S53" s="72"/>
      <c r="T53" s="141"/>
      <c r="U53" s="72"/>
      <c r="Y53" s="72"/>
      <c r="Z53" s="72"/>
    </row>
    <row r="54" spans="2:26" ht="101.25" thickBot="1">
      <c r="B54" s="142" t="s">
        <v>1</v>
      </c>
      <c r="C54" s="143" t="s">
        <v>45</v>
      </c>
      <c r="D54" s="144" t="s">
        <v>5</v>
      </c>
      <c r="E54" s="143" t="s">
        <v>251</v>
      </c>
      <c r="F54" s="149" t="s">
        <v>353</v>
      </c>
      <c r="G54" s="147" t="s">
        <v>254</v>
      </c>
      <c r="H54" s="148" t="s">
        <v>443</v>
      </c>
      <c r="K54" s="106"/>
      <c r="M54" s="80"/>
      <c r="N54" s="79"/>
      <c r="O54" s="84"/>
      <c r="P54" s="85"/>
      <c r="Q54" s="79"/>
      <c r="R54" s="79"/>
      <c r="S54" s="141"/>
      <c r="T54" s="72"/>
      <c r="U54" s="72"/>
      <c r="Y54" s="72"/>
      <c r="Z54" s="72"/>
    </row>
    <row r="55" spans="1:26" ht="14.25">
      <c r="A55" s="72" t="str">
        <f t="shared" si="9"/>
        <v>Specialty crops </v>
      </c>
      <c r="B55" s="766" t="s">
        <v>46</v>
      </c>
      <c r="C55" s="244">
        <f aca="true" t="shared" si="13" ref="C55:D64">IF(C42="","",C42)</f>
      </c>
      <c r="D55" s="245">
        <f t="shared" si="13"/>
      </c>
      <c r="E55" s="349">
        <f>IF('Data Entry'!G50="","",'Data Entry'!G50)</f>
      </c>
      <c r="F55" s="259">
        <f>ECPR!F57</f>
      </c>
      <c r="G55" s="249">
        <f>ECPR!G57</f>
      </c>
      <c r="H55" s="250">
        <f>IF(OR(F55="",G55=""),0,ROUND(F55*G55,2))</f>
        <v>0</v>
      </c>
      <c r="K55" s="106"/>
      <c r="M55" s="80"/>
      <c r="N55" s="79"/>
      <c r="O55" s="84"/>
      <c r="P55" s="85"/>
      <c r="Q55" s="79"/>
      <c r="R55" s="79"/>
      <c r="S55" s="103"/>
      <c r="T55" s="73"/>
      <c r="U55" s="73"/>
      <c r="V55" s="73"/>
      <c r="W55" s="150"/>
      <c r="X55" s="73"/>
      <c r="Y55" s="73"/>
      <c r="Z55" s="72"/>
    </row>
    <row r="56" spans="1:26" ht="14.25">
      <c r="A56" s="72" t="str">
        <f t="shared" si="9"/>
        <v>Specialty crops </v>
      </c>
      <c r="B56" s="767"/>
      <c r="C56" s="251">
        <f t="shared" si="13"/>
      </c>
      <c r="D56" s="252">
        <f t="shared" si="13"/>
      </c>
      <c r="E56" s="350">
        <f>IF('Data Entry'!G51="","",'Data Entry'!G51)</f>
      </c>
      <c r="F56" s="260">
        <f>ECPR!F58</f>
      </c>
      <c r="G56" s="255">
        <f>ECPR!G58</f>
      </c>
      <c r="H56" s="256">
        <f aca="true" t="shared" si="14" ref="H56:H64">IF(OR(F56="",G56=""),0,ROUND(F56*G56,2))</f>
        <v>0</v>
      </c>
      <c r="K56" s="106"/>
      <c r="M56" s="80"/>
      <c r="N56" s="79"/>
      <c r="O56" s="84"/>
      <c r="P56" s="85"/>
      <c r="Q56" s="79"/>
      <c r="R56" s="79"/>
      <c r="S56" s="103"/>
      <c r="T56" s="73"/>
      <c r="U56" s="73"/>
      <c r="V56" s="73"/>
      <c r="W56" s="150"/>
      <c r="X56" s="73"/>
      <c r="Y56" s="73"/>
      <c r="Z56" s="72"/>
    </row>
    <row r="57" spans="1:26" ht="14.25">
      <c r="A57" s="72" t="str">
        <f t="shared" si="9"/>
        <v>Specialty crops </v>
      </c>
      <c r="B57" s="767"/>
      <c r="C57" s="251">
        <f t="shared" si="13"/>
      </c>
      <c r="D57" s="252">
        <f t="shared" si="13"/>
      </c>
      <c r="E57" s="350">
        <f>IF('Data Entry'!G52="","",'Data Entry'!G52)</f>
      </c>
      <c r="F57" s="260">
        <f>ECPR!F59</f>
      </c>
      <c r="G57" s="255">
        <f>ECPR!G59</f>
      </c>
      <c r="H57" s="256">
        <f t="shared" si="14"/>
        <v>0</v>
      </c>
      <c r="K57" s="106"/>
      <c r="M57" s="80"/>
      <c r="N57" s="79"/>
      <c r="O57" s="84"/>
      <c r="P57" s="85"/>
      <c r="Q57" s="79"/>
      <c r="R57" s="79"/>
      <c r="S57" s="103"/>
      <c r="T57" s="73"/>
      <c r="U57" s="73"/>
      <c r="V57" s="73"/>
      <c r="W57" s="150"/>
      <c r="X57" s="73"/>
      <c r="Y57" s="73"/>
      <c r="Z57" s="72"/>
    </row>
    <row r="58" spans="1:26" ht="14.25">
      <c r="A58" s="72" t="str">
        <f t="shared" si="9"/>
        <v>Specialty crops </v>
      </c>
      <c r="B58" s="767"/>
      <c r="C58" s="251">
        <f t="shared" si="13"/>
      </c>
      <c r="D58" s="252">
        <f t="shared" si="13"/>
      </c>
      <c r="E58" s="350">
        <f>IF('Data Entry'!G53="","",'Data Entry'!G53)</f>
      </c>
      <c r="F58" s="260">
        <f>ECPR!F60</f>
      </c>
      <c r="G58" s="255">
        <f>ECPR!G60</f>
      </c>
      <c r="H58" s="256">
        <f t="shared" si="14"/>
        <v>0</v>
      </c>
      <c r="K58" s="106"/>
      <c r="M58" s="80"/>
      <c r="N58" s="79"/>
      <c r="O58" s="84"/>
      <c r="P58" s="85"/>
      <c r="Q58" s="79"/>
      <c r="R58" s="79"/>
      <c r="S58" s="103"/>
      <c r="T58" s="73"/>
      <c r="U58" s="73"/>
      <c r="V58" s="73"/>
      <c r="W58" s="150"/>
      <c r="X58" s="73"/>
      <c r="Y58" s="73"/>
      <c r="Z58" s="72"/>
    </row>
    <row r="59" spans="1:26" ht="14.25">
      <c r="A59" s="72" t="str">
        <f t="shared" si="9"/>
        <v>Specialty crops </v>
      </c>
      <c r="B59" s="767"/>
      <c r="C59" s="251">
        <f t="shared" si="13"/>
      </c>
      <c r="D59" s="252">
        <f t="shared" si="13"/>
      </c>
      <c r="E59" s="350">
        <f>IF('Data Entry'!G54="","",'Data Entry'!G54)</f>
      </c>
      <c r="F59" s="260">
        <f>ECPR!F61</f>
      </c>
      <c r="G59" s="255">
        <f>ECPR!G61</f>
      </c>
      <c r="H59" s="256">
        <f t="shared" si="14"/>
        <v>0</v>
      </c>
      <c r="K59" s="106"/>
      <c r="M59" s="80"/>
      <c r="N59" s="79"/>
      <c r="O59" s="84"/>
      <c r="P59" s="85"/>
      <c r="Q59" s="79"/>
      <c r="R59" s="79"/>
      <c r="S59" s="103"/>
      <c r="T59" s="73"/>
      <c r="U59" s="73"/>
      <c r="V59" s="73"/>
      <c r="W59" s="150"/>
      <c r="X59" s="73"/>
      <c r="Y59" s="73"/>
      <c r="Z59" s="72"/>
    </row>
    <row r="60" spans="1:26" ht="14.25">
      <c r="A60" s="72" t="str">
        <f t="shared" si="9"/>
        <v>Specialty crops </v>
      </c>
      <c r="B60" s="767"/>
      <c r="C60" s="251">
        <f t="shared" si="13"/>
      </c>
      <c r="D60" s="252">
        <f t="shared" si="13"/>
      </c>
      <c r="E60" s="350">
        <f>IF('Data Entry'!G55="","",'Data Entry'!G55)</f>
      </c>
      <c r="F60" s="260">
        <f>ECPR!F62</f>
      </c>
      <c r="G60" s="255">
        <f>ECPR!G62</f>
      </c>
      <c r="H60" s="256">
        <f t="shared" si="14"/>
        <v>0</v>
      </c>
      <c r="K60" s="106"/>
      <c r="M60" s="80"/>
      <c r="N60" s="79"/>
      <c r="O60" s="84"/>
      <c r="P60" s="85"/>
      <c r="Q60" s="79"/>
      <c r="R60" s="79"/>
      <c r="S60" s="103"/>
      <c r="T60" s="73"/>
      <c r="U60" s="73"/>
      <c r="V60" s="73"/>
      <c r="W60" s="150"/>
      <c r="X60" s="73"/>
      <c r="Y60" s="73"/>
      <c r="Z60" s="72"/>
    </row>
    <row r="61" spans="1:26" ht="14.25">
      <c r="A61" s="72" t="str">
        <f t="shared" si="9"/>
        <v>Specialty crops </v>
      </c>
      <c r="B61" s="767"/>
      <c r="C61" s="251">
        <f t="shared" si="13"/>
      </c>
      <c r="D61" s="252">
        <f t="shared" si="13"/>
      </c>
      <c r="E61" s="350">
        <f>IF('Data Entry'!G56="","",'Data Entry'!G56)</f>
      </c>
      <c r="F61" s="260">
        <f>ECPR!F63</f>
      </c>
      <c r="G61" s="255">
        <f>ECPR!G63</f>
      </c>
      <c r="H61" s="256">
        <f t="shared" si="14"/>
        <v>0</v>
      </c>
      <c r="K61" s="106"/>
      <c r="M61" s="80"/>
      <c r="N61" s="79"/>
      <c r="O61" s="84"/>
      <c r="P61" s="85"/>
      <c r="Q61" s="79"/>
      <c r="R61" s="79"/>
      <c r="S61" s="103"/>
      <c r="T61" s="73"/>
      <c r="U61" s="73"/>
      <c r="V61" s="73"/>
      <c r="W61" s="150"/>
      <c r="X61" s="73"/>
      <c r="Y61" s="73"/>
      <c r="Z61" s="72"/>
    </row>
    <row r="62" spans="1:26" ht="14.25">
      <c r="A62" s="72" t="str">
        <f t="shared" si="9"/>
        <v>Specialty crops </v>
      </c>
      <c r="B62" s="767"/>
      <c r="C62" s="251">
        <f t="shared" si="13"/>
      </c>
      <c r="D62" s="252">
        <f t="shared" si="13"/>
      </c>
      <c r="E62" s="350">
        <f>IF('Data Entry'!G57="","",'Data Entry'!G57)</f>
      </c>
      <c r="F62" s="260">
        <f>ECPR!F64</f>
      </c>
      <c r="G62" s="255">
        <f>ECPR!G64</f>
      </c>
      <c r="H62" s="256">
        <f t="shared" si="14"/>
        <v>0</v>
      </c>
      <c r="K62" s="106"/>
      <c r="M62" s="80"/>
      <c r="N62" s="79"/>
      <c r="O62" s="84"/>
      <c r="P62" s="85"/>
      <c r="Q62" s="79"/>
      <c r="R62" s="79"/>
      <c r="S62" s="103"/>
      <c r="T62" s="73"/>
      <c r="U62" s="73"/>
      <c r="V62" s="73"/>
      <c r="W62" s="150"/>
      <c r="X62" s="73"/>
      <c r="Y62" s="73"/>
      <c r="Z62" s="72"/>
    </row>
    <row r="63" spans="1:26" ht="14.25">
      <c r="A63" s="72" t="str">
        <f t="shared" si="9"/>
        <v>Specialty crops </v>
      </c>
      <c r="B63" s="767"/>
      <c r="C63" s="251">
        <f t="shared" si="13"/>
      </c>
      <c r="D63" s="252">
        <f t="shared" si="13"/>
      </c>
      <c r="E63" s="350">
        <f>IF('Data Entry'!G58="","",'Data Entry'!G58)</f>
      </c>
      <c r="F63" s="260">
        <f>ECPR!F65</f>
      </c>
      <c r="G63" s="255">
        <f>ECPR!G65</f>
      </c>
      <c r="H63" s="256">
        <f t="shared" si="14"/>
        <v>0</v>
      </c>
      <c r="K63" s="106"/>
      <c r="M63" s="80"/>
      <c r="N63" s="79"/>
      <c r="O63" s="84"/>
      <c r="P63" s="85"/>
      <c r="Q63" s="79"/>
      <c r="R63" s="79"/>
      <c r="S63" s="103"/>
      <c r="T63" s="73"/>
      <c r="U63" s="73"/>
      <c r="V63" s="73"/>
      <c r="W63" s="150"/>
      <c r="X63" s="73"/>
      <c r="Y63" s="73"/>
      <c r="Z63" s="72"/>
    </row>
    <row r="64" spans="1:26" ht="15" thickBot="1">
      <c r="A64" s="72" t="str">
        <f t="shared" si="9"/>
        <v>Specialty crops </v>
      </c>
      <c r="B64" s="768"/>
      <c r="C64" s="401">
        <f t="shared" si="13"/>
      </c>
      <c r="D64" s="159">
        <f t="shared" si="13"/>
      </c>
      <c r="E64" s="379">
        <f>IF('Data Entry'!G59="","",'Data Entry'!G59)</f>
      </c>
      <c r="F64" s="380">
        <f>ECPR!F66</f>
      </c>
      <c r="G64" s="378">
        <f>ECPR!G66</f>
      </c>
      <c r="H64" s="168">
        <f t="shared" si="14"/>
        <v>0</v>
      </c>
      <c r="K64" s="106"/>
      <c r="M64" s="80"/>
      <c r="N64" s="79"/>
      <c r="O64" s="84"/>
      <c r="P64" s="85"/>
      <c r="Q64" s="79"/>
      <c r="R64" s="79"/>
      <c r="S64" s="103"/>
      <c r="T64" s="73"/>
      <c r="U64" s="73"/>
      <c r="V64" s="73"/>
      <c r="W64" s="150"/>
      <c r="X64" s="73"/>
      <c r="Y64" s="73"/>
      <c r="Z64" s="72"/>
    </row>
    <row r="65" spans="5:26" ht="14.25">
      <c r="E65" s="105"/>
      <c r="F65" s="105"/>
      <c r="G65" s="85"/>
      <c r="H65" s="156">
        <f>SUM(H55:H64)</f>
        <v>0</v>
      </c>
      <c r="K65" s="106"/>
      <c r="M65" s="80"/>
      <c r="N65" s="79"/>
      <c r="O65" s="84"/>
      <c r="P65" s="85"/>
      <c r="Q65" s="79"/>
      <c r="R65" s="79"/>
      <c r="S65" s="72"/>
      <c r="T65" s="72"/>
      <c r="U65" s="72"/>
      <c r="Y65" s="72"/>
      <c r="Z65" s="72"/>
    </row>
    <row r="66" spans="2:26" ht="17.25" customHeight="1">
      <c r="B66" s="764" t="s">
        <v>392</v>
      </c>
      <c r="C66" s="764"/>
      <c r="D66" s="764"/>
      <c r="E66" s="764"/>
      <c r="F66" s="764"/>
      <c r="G66" s="764"/>
      <c r="H66" s="764"/>
      <c r="I66" s="764"/>
      <c r="J66" s="764"/>
      <c r="L66" s="80"/>
      <c r="M66" s="72"/>
      <c r="O66" s="72"/>
      <c r="P66" s="72"/>
      <c r="Q66" s="72"/>
      <c r="R66" s="72"/>
      <c r="S66" s="141"/>
      <c r="T66" s="72"/>
      <c r="U66" s="72"/>
      <c r="Y66" s="72"/>
      <c r="Z66" s="72"/>
    </row>
    <row r="67" spans="2:26" ht="69" customHeight="1">
      <c r="B67" s="764"/>
      <c r="C67" s="764"/>
      <c r="D67" s="764"/>
      <c r="E67" s="764"/>
      <c r="F67" s="764"/>
      <c r="G67" s="764"/>
      <c r="H67" s="764"/>
      <c r="I67" s="764"/>
      <c r="J67" s="764"/>
      <c r="L67" s="80"/>
      <c r="M67" s="72"/>
      <c r="O67" s="72"/>
      <c r="P67" s="72"/>
      <c r="Q67" s="72"/>
      <c r="R67" s="72"/>
      <c r="S67" s="141"/>
      <c r="T67" s="72"/>
      <c r="U67" s="72"/>
      <c r="Y67" s="72"/>
      <c r="Z67" s="72"/>
    </row>
    <row r="68" spans="14:20" s="97" customFormat="1" ht="14.25">
      <c r="N68" s="151"/>
      <c r="T68" s="152"/>
    </row>
    <row r="69" spans="2:22" s="100" customFormat="1" ht="14.25">
      <c r="B69" s="122"/>
      <c r="M69" s="124"/>
      <c r="O69" s="123"/>
      <c r="P69" s="123"/>
      <c r="Q69" s="153"/>
      <c r="V69" s="154"/>
    </row>
    <row r="70" spans="13:26" ht="14.25">
      <c r="M70" s="72"/>
      <c r="O70" s="73"/>
      <c r="P70" s="72"/>
      <c r="Q70" s="72"/>
      <c r="R70" s="72"/>
      <c r="S70" s="141"/>
      <c r="T70" s="72"/>
      <c r="U70" s="72"/>
      <c r="Y70" s="72"/>
      <c r="Z70" s="72"/>
    </row>
    <row r="71" spans="13:26" ht="14.25">
      <c r="M71" s="72"/>
      <c r="O71" s="73"/>
      <c r="P71" s="72"/>
      <c r="Q71" s="72"/>
      <c r="R71" s="72"/>
      <c r="S71" s="141"/>
      <c r="T71" s="72"/>
      <c r="U71" s="72"/>
      <c r="Y71" s="72"/>
      <c r="Z71" s="72"/>
    </row>
    <row r="72" spans="15:26" s="97" customFormat="1" ht="14.25">
      <c r="O72" s="100"/>
      <c r="V72" s="105"/>
      <c r="W72" s="102"/>
      <c r="Z72" s="152"/>
    </row>
    <row r="73" spans="1:26" ht="14.25">
      <c r="A73" s="97"/>
      <c r="B73" s="122"/>
      <c r="C73" s="100"/>
      <c r="D73" s="100"/>
      <c r="E73" s="100"/>
      <c r="F73" s="100"/>
      <c r="G73" s="100"/>
      <c r="H73" s="100"/>
      <c r="I73" s="100"/>
      <c r="J73" s="100"/>
      <c r="K73" s="100"/>
      <c r="L73" s="100"/>
      <c r="M73" s="155"/>
      <c r="N73" s="155"/>
      <c r="O73" s="153"/>
      <c r="P73" s="100"/>
      <c r="Q73" s="104"/>
      <c r="R73" s="123"/>
      <c r="S73" s="123"/>
      <c r="T73" s="103"/>
      <c r="U73" s="100"/>
      <c r="V73" s="73"/>
      <c r="Y73" s="72"/>
      <c r="Z73" s="141"/>
    </row>
    <row r="74" spans="13:26" ht="14.25">
      <c r="M74" s="72"/>
      <c r="O74" s="72"/>
      <c r="P74" s="72"/>
      <c r="Q74" s="72"/>
      <c r="R74" s="72"/>
      <c r="S74" s="72"/>
      <c r="T74" s="72"/>
      <c r="U74" s="141"/>
      <c r="Y74" s="72"/>
      <c r="Z74" s="72"/>
    </row>
    <row r="75" spans="13:26" ht="14.25">
      <c r="M75" s="72"/>
      <c r="O75" s="72"/>
      <c r="P75" s="72"/>
      <c r="Q75" s="72"/>
      <c r="R75" s="72"/>
      <c r="S75" s="72"/>
      <c r="T75" s="72"/>
      <c r="U75" s="141"/>
      <c r="Y75" s="72"/>
      <c r="Z75" s="72"/>
    </row>
    <row r="76" spans="13:26" ht="14.25">
      <c r="M76" s="72"/>
      <c r="O76" s="72"/>
      <c r="P76" s="72"/>
      <c r="Q76" s="72"/>
      <c r="R76" s="72"/>
      <c r="S76" s="72"/>
      <c r="T76" s="72"/>
      <c r="U76" s="141"/>
      <c r="Y76" s="72"/>
      <c r="Z76" s="72"/>
    </row>
    <row r="77" spans="13:26" ht="14.25">
      <c r="M77" s="72"/>
      <c r="O77" s="72"/>
      <c r="P77" s="72"/>
      <c r="Q77" s="72"/>
      <c r="R77" s="72"/>
      <c r="S77" s="72"/>
      <c r="T77" s="72"/>
      <c r="U77" s="141"/>
      <c r="Y77" s="72"/>
      <c r="Z77" s="72"/>
    </row>
    <row r="78" spans="13:26" ht="14.25">
      <c r="M78" s="72"/>
      <c r="O78" s="72"/>
      <c r="P78" s="72"/>
      <c r="Q78" s="72"/>
      <c r="R78" s="72"/>
      <c r="S78" s="72"/>
      <c r="T78" s="72"/>
      <c r="U78" s="141"/>
      <c r="Y78" s="72"/>
      <c r="Z78" s="72"/>
    </row>
    <row r="79" spans="13:26" ht="14.25">
      <c r="M79" s="72"/>
      <c r="O79" s="72"/>
      <c r="P79" s="72"/>
      <c r="Q79" s="72"/>
      <c r="R79" s="72"/>
      <c r="S79" s="72"/>
      <c r="T79" s="72"/>
      <c r="U79" s="141"/>
      <c r="Y79" s="72"/>
      <c r="Z79" s="72"/>
    </row>
    <row r="80" spans="11:26" ht="14.25">
      <c r="K80" s="85"/>
      <c r="M80" s="72"/>
      <c r="O80" s="72"/>
      <c r="P80" s="72"/>
      <c r="Q80" s="72"/>
      <c r="R80" s="72"/>
      <c r="S80" s="72"/>
      <c r="T80" s="72"/>
      <c r="U80" s="141"/>
      <c r="Y80" s="72"/>
      <c r="Z80" s="72"/>
    </row>
    <row r="82" spans="11:26" ht="108" customHeight="1">
      <c r="K82" s="84"/>
      <c r="L82" s="85"/>
      <c r="M82" s="79"/>
      <c r="N82" s="79"/>
      <c r="P82" s="72"/>
      <c r="Q82" s="72"/>
      <c r="R82" s="72"/>
      <c r="T82" s="85"/>
      <c r="U82" s="141"/>
      <c r="Y82" s="72"/>
      <c r="Z82" s="72"/>
    </row>
    <row r="83" spans="11:26" ht="14.25">
      <c r="K83" s="85"/>
      <c r="L83" s="79"/>
      <c r="M83" s="79"/>
      <c r="N83" s="80"/>
      <c r="O83" s="72"/>
      <c r="P83" s="72"/>
      <c r="Q83" s="72"/>
      <c r="R83" s="79"/>
      <c r="S83" s="85"/>
      <c r="T83" s="72"/>
      <c r="U83" s="141"/>
      <c r="Y83" s="72"/>
      <c r="Z83" s="72"/>
    </row>
    <row r="84" spans="11:26" ht="14.25">
      <c r="K84" s="85"/>
      <c r="L84" s="79"/>
      <c r="M84" s="79"/>
      <c r="N84" s="80"/>
      <c r="O84" s="72"/>
      <c r="P84" s="72"/>
      <c r="Q84" s="72"/>
      <c r="R84" s="79"/>
      <c r="S84" s="85"/>
      <c r="T84" s="72"/>
      <c r="U84" s="141"/>
      <c r="Y84" s="72"/>
      <c r="Z84" s="72"/>
    </row>
    <row r="85" spans="11:26" ht="14.25">
      <c r="K85" s="84"/>
      <c r="L85" s="85"/>
      <c r="M85" s="79"/>
      <c r="N85" s="79"/>
      <c r="P85" s="72"/>
      <c r="Q85" s="72"/>
      <c r="R85" s="72"/>
      <c r="T85" s="85"/>
      <c r="U85" s="141"/>
      <c r="Y85" s="72"/>
      <c r="Z85" s="72"/>
    </row>
    <row r="86" spans="1:26" ht="14.25">
      <c r="A86" s="73"/>
      <c r="B86" s="73"/>
      <c r="N86" s="84"/>
      <c r="O86" s="85"/>
      <c r="Q86" s="79"/>
      <c r="R86" s="80"/>
      <c r="S86" s="72"/>
      <c r="T86" s="72"/>
      <c r="U86" s="72"/>
      <c r="V86" s="79"/>
      <c r="W86" s="85"/>
      <c r="Y86" s="72"/>
      <c r="Z86" s="141"/>
    </row>
    <row r="87" spans="1:2" ht="14.25">
      <c r="A87" s="73"/>
      <c r="B87" s="73"/>
    </row>
    <row r="88" spans="1:2" ht="14.25">
      <c r="A88" s="73"/>
      <c r="B88" s="73"/>
    </row>
    <row r="89" spans="1:2" ht="14.25">
      <c r="A89" s="73"/>
      <c r="B89" s="73"/>
    </row>
  </sheetData>
  <sheetProtection password="CB21" sheet="1" objects="1" scenarios="1"/>
  <mergeCells count="17">
    <mergeCell ref="B66:J67"/>
    <mergeCell ref="B22:B31"/>
    <mergeCell ref="C33:D33"/>
    <mergeCell ref="B34:B38"/>
    <mergeCell ref="C34:D34"/>
    <mergeCell ref="C35:D35"/>
    <mergeCell ref="C36:D36"/>
    <mergeCell ref="C37:D37"/>
    <mergeCell ref="C38:D38"/>
    <mergeCell ref="H2:J2"/>
    <mergeCell ref="K2:L2"/>
    <mergeCell ref="M2:N2"/>
    <mergeCell ref="B42:B51"/>
    <mergeCell ref="B55:B64"/>
    <mergeCell ref="B9:B18"/>
    <mergeCell ref="C2:D2"/>
    <mergeCell ref="F2:G2"/>
  </mergeCells>
  <printOptions horizontalCentered="1" verticalCentered="1"/>
  <pageMargins left="0.25" right="0.2" top="0.5" bottom="0.5" header="0.3" footer="0.3"/>
  <pageSetup fitToHeight="0" horizontalDpi="360" verticalDpi="360" orientation="landscape" pageOrder="overThenDown" scale="86" r:id="rId2"/>
  <headerFooter>
    <oddHeader>&amp;CCFAP Estimated Calculated Payment</oddHeader>
    <oddFooter>&amp;C&amp;F</oddFooter>
  </headerFooter>
  <rowBreaks count="3" manualBreakCount="3">
    <brk id="19" min="1" max="14" man="1"/>
    <brk id="53" min="1" max="14" man="1"/>
    <brk id="72" min="1" max="15" man="1"/>
  </rowBreaks>
  <colBreaks count="1" manualBreakCount="1">
    <brk id="10" min="1" max="58" man="1"/>
  </colBreaks>
  <drawing r:id="rId1"/>
</worksheet>
</file>

<file path=xl/worksheets/sheet11.xml><?xml version="1.0" encoding="utf-8"?>
<worksheet xmlns="http://schemas.openxmlformats.org/spreadsheetml/2006/main" xmlns:r="http://schemas.openxmlformats.org/officeDocument/2006/relationships">
  <sheetPr codeName="Sheet4"/>
  <dimension ref="A1:S277"/>
  <sheetViews>
    <sheetView zoomScalePageLayoutView="0" workbookViewId="0" topLeftCell="T1">
      <selection activeCell="A1" sqref="A1:S16384"/>
    </sheetView>
  </sheetViews>
  <sheetFormatPr defaultColWidth="9.140625" defaultRowHeight="15"/>
  <cols>
    <col min="1" max="1" width="34.7109375" style="0" hidden="1" customWidth="1"/>
    <col min="2" max="6" width="15.7109375" style="0" hidden="1" customWidth="1"/>
    <col min="7" max="8" width="15.7109375" style="1" hidden="1" customWidth="1"/>
    <col min="9" max="12" width="15.7109375" style="0" hidden="1" customWidth="1"/>
    <col min="13" max="13" width="14.57421875" style="0" hidden="1" customWidth="1"/>
    <col min="14" max="19" width="8.8515625" style="0" hidden="1" customWidth="1"/>
  </cols>
  <sheetData>
    <row r="1" ht="14.25">
      <c r="B1" t="s">
        <v>0</v>
      </c>
    </row>
    <row r="2" spans="1:15" ht="14.25">
      <c r="A2">
        <v>1</v>
      </c>
      <c r="B2">
        <v>2</v>
      </c>
      <c r="C2">
        <v>3</v>
      </c>
      <c r="D2">
        <v>4</v>
      </c>
      <c r="E2">
        <v>5</v>
      </c>
      <c r="F2">
        <v>6</v>
      </c>
      <c r="G2" s="1">
        <v>7</v>
      </c>
      <c r="H2" s="1">
        <v>8</v>
      </c>
      <c r="I2">
        <v>9</v>
      </c>
      <c r="J2">
        <v>10</v>
      </c>
      <c r="K2">
        <v>11</v>
      </c>
      <c r="L2">
        <v>12</v>
      </c>
      <c r="M2">
        <v>13</v>
      </c>
      <c r="N2">
        <v>14</v>
      </c>
      <c r="O2">
        <v>15</v>
      </c>
    </row>
    <row r="3" spans="2:18" ht="14.25">
      <c r="B3" s="2" t="s">
        <v>1</v>
      </c>
      <c r="C3" s="2" t="s">
        <v>2</v>
      </c>
      <c r="D3" s="2" t="s">
        <v>3</v>
      </c>
      <c r="E3" s="2" t="s">
        <v>4</v>
      </c>
      <c r="F3" s="2" t="s">
        <v>5</v>
      </c>
      <c r="G3" s="3" t="s">
        <v>6</v>
      </c>
      <c r="H3" s="3" t="s">
        <v>7</v>
      </c>
      <c r="I3" s="4" t="s">
        <v>8</v>
      </c>
      <c r="J3" s="4" t="s">
        <v>9</v>
      </c>
      <c r="K3" s="4" t="s">
        <v>10</v>
      </c>
      <c r="L3" s="4" t="s">
        <v>11</v>
      </c>
      <c r="M3" t="s">
        <v>187</v>
      </c>
      <c r="N3" t="s">
        <v>188</v>
      </c>
      <c r="O3" t="s">
        <v>189</v>
      </c>
      <c r="P3" t="s">
        <v>348</v>
      </c>
      <c r="Q3" t="s">
        <v>349</v>
      </c>
      <c r="R3" t="s">
        <v>350</v>
      </c>
    </row>
    <row r="4" spans="1:18" ht="14.25">
      <c r="A4" t="s">
        <v>355</v>
      </c>
      <c r="B4" t="s">
        <v>15</v>
      </c>
      <c r="C4" t="s">
        <v>102</v>
      </c>
      <c r="F4" t="s">
        <v>13</v>
      </c>
      <c r="G4" s="5">
        <v>102</v>
      </c>
      <c r="H4" s="5">
        <v>33</v>
      </c>
      <c r="I4" s="6">
        <v>0.8</v>
      </c>
      <c r="J4" s="6">
        <v>1</v>
      </c>
      <c r="K4" s="6">
        <v>0.25</v>
      </c>
      <c r="L4" s="6">
        <v>1</v>
      </c>
      <c r="N4">
        <v>0</v>
      </c>
      <c r="P4" t="s">
        <v>362</v>
      </c>
      <c r="Q4" t="s">
        <v>362</v>
      </c>
      <c r="R4" t="s">
        <v>363</v>
      </c>
    </row>
    <row r="5" spans="1:18" ht="14.25">
      <c r="A5" t="s">
        <v>356</v>
      </c>
      <c r="B5" t="s">
        <v>15</v>
      </c>
      <c r="C5" t="s">
        <v>345</v>
      </c>
      <c r="D5" t="s">
        <v>17</v>
      </c>
      <c r="F5" t="s">
        <v>13</v>
      </c>
      <c r="G5" s="5">
        <v>139</v>
      </c>
      <c r="H5" s="5">
        <v>33</v>
      </c>
      <c r="I5" s="6">
        <v>0.8</v>
      </c>
      <c r="J5" s="6">
        <v>1</v>
      </c>
      <c r="K5" s="6">
        <v>0.25</v>
      </c>
      <c r="L5" s="6">
        <v>1</v>
      </c>
      <c r="N5">
        <v>0</v>
      </c>
      <c r="P5" t="s">
        <v>362</v>
      </c>
      <c r="Q5" t="s">
        <v>362</v>
      </c>
      <c r="R5" t="s">
        <v>363</v>
      </c>
    </row>
    <row r="6" spans="1:18" ht="14.25">
      <c r="A6" t="s">
        <v>357</v>
      </c>
      <c r="B6" t="s">
        <v>15</v>
      </c>
      <c r="C6" t="s">
        <v>344</v>
      </c>
      <c r="D6" t="s">
        <v>16</v>
      </c>
      <c r="F6" t="s">
        <v>13</v>
      </c>
      <c r="G6" s="5">
        <v>102</v>
      </c>
      <c r="H6" s="5">
        <v>33</v>
      </c>
      <c r="I6" s="6">
        <v>0.8</v>
      </c>
      <c r="J6" s="6">
        <v>1</v>
      </c>
      <c r="K6" s="6">
        <v>0.25</v>
      </c>
      <c r="L6" s="6">
        <v>1</v>
      </c>
      <c r="N6">
        <v>0</v>
      </c>
      <c r="P6" t="s">
        <v>362</v>
      </c>
      <c r="Q6" t="s">
        <v>362</v>
      </c>
      <c r="R6" t="s">
        <v>363</v>
      </c>
    </row>
    <row r="7" spans="1:18" ht="14.25">
      <c r="A7" t="s">
        <v>358</v>
      </c>
      <c r="B7" t="s">
        <v>15</v>
      </c>
      <c r="C7" t="s">
        <v>323</v>
      </c>
      <c r="D7" t="s">
        <v>12</v>
      </c>
      <c r="F7" t="s">
        <v>13</v>
      </c>
      <c r="G7" s="5">
        <v>18</v>
      </c>
      <c r="H7" s="5">
        <v>17</v>
      </c>
      <c r="I7" s="6">
        <v>0.8</v>
      </c>
      <c r="J7" s="6">
        <v>1</v>
      </c>
      <c r="K7" s="6">
        <v>0.3</v>
      </c>
      <c r="L7" s="6">
        <v>1</v>
      </c>
      <c r="N7">
        <v>0</v>
      </c>
      <c r="P7" t="s">
        <v>362</v>
      </c>
      <c r="Q7" t="s">
        <v>362</v>
      </c>
      <c r="R7" t="s">
        <v>363</v>
      </c>
    </row>
    <row r="8" spans="1:18" ht="14.25">
      <c r="A8" t="s">
        <v>439</v>
      </c>
      <c r="B8" t="s">
        <v>15</v>
      </c>
      <c r="C8" t="s">
        <v>351</v>
      </c>
      <c r="F8" t="s">
        <v>13</v>
      </c>
      <c r="G8" s="5">
        <v>33</v>
      </c>
      <c r="H8" s="5">
        <v>7</v>
      </c>
      <c r="I8" s="6"/>
      <c r="J8" s="6"/>
      <c r="K8" s="6"/>
      <c r="L8" s="6"/>
      <c r="N8">
        <v>0</v>
      </c>
      <c r="P8" t="s">
        <v>362</v>
      </c>
      <c r="Q8" t="s">
        <v>362</v>
      </c>
      <c r="R8" t="s">
        <v>363</v>
      </c>
    </row>
    <row r="9" spans="1:18" ht="14.25">
      <c r="A9" t="s">
        <v>359</v>
      </c>
      <c r="B9" t="s">
        <v>15</v>
      </c>
      <c r="C9" t="s">
        <v>324</v>
      </c>
      <c r="D9" t="s">
        <v>14</v>
      </c>
      <c r="F9" t="s">
        <v>13</v>
      </c>
      <c r="G9" s="5">
        <v>28</v>
      </c>
      <c r="H9" s="5">
        <v>17</v>
      </c>
      <c r="I9" s="6">
        <v>0.8</v>
      </c>
      <c r="J9" s="6">
        <v>1</v>
      </c>
      <c r="K9" s="6">
        <v>0.3</v>
      </c>
      <c r="L9" s="6">
        <v>0.5</v>
      </c>
      <c r="N9">
        <v>0</v>
      </c>
      <c r="P9" t="s">
        <v>362</v>
      </c>
      <c r="Q9" t="s">
        <v>362</v>
      </c>
      <c r="R9" t="s">
        <v>363</v>
      </c>
    </row>
    <row r="10" spans="1:18" ht="14.25">
      <c r="A10" t="s">
        <v>360</v>
      </c>
      <c r="B10" t="s">
        <v>15</v>
      </c>
      <c r="C10" t="s">
        <v>346</v>
      </c>
      <c r="D10" t="s">
        <v>18</v>
      </c>
      <c r="F10" t="s">
        <v>13</v>
      </c>
      <c r="G10" s="5">
        <v>214</v>
      </c>
      <c r="H10" s="5">
        <v>33</v>
      </c>
      <c r="I10" s="6">
        <v>0.8</v>
      </c>
      <c r="J10" s="6">
        <v>1</v>
      </c>
      <c r="K10" s="6">
        <v>0.25</v>
      </c>
      <c r="L10" s="6">
        <v>1</v>
      </c>
      <c r="N10">
        <v>0</v>
      </c>
      <c r="P10" t="s">
        <v>362</v>
      </c>
      <c r="Q10" t="s">
        <v>362</v>
      </c>
      <c r="R10" t="s">
        <v>363</v>
      </c>
    </row>
    <row r="11" spans="1:18" ht="14.25">
      <c r="A11" t="s">
        <v>361</v>
      </c>
      <c r="B11" t="s">
        <v>15</v>
      </c>
      <c r="C11" t="s">
        <v>347</v>
      </c>
      <c r="D11" t="s">
        <v>19</v>
      </c>
      <c r="F11" t="s">
        <v>13</v>
      </c>
      <c r="G11" s="5">
        <v>92</v>
      </c>
      <c r="H11" s="5">
        <v>33</v>
      </c>
      <c r="I11" s="6">
        <v>0.8</v>
      </c>
      <c r="J11" s="6">
        <v>1</v>
      </c>
      <c r="K11" s="6">
        <v>0.25</v>
      </c>
      <c r="L11" s="6">
        <v>1</v>
      </c>
      <c r="N11">
        <v>0</v>
      </c>
      <c r="P11" t="s">
        <v>362</v>
      </c>
      <c r="Q11" t="s">
        <v>362</v>
      </c>
      <c r="R11" t="s">
        <v>363</v>
      </c>
    </row>
    <row r="12" spans="1:18" ht="14.25">
      <c r="A12" t="s">
        <v>20</v>
      </c>
      <c r="B12" t="s">
        <v>47</v>
      </c>
      <c r="C12" t="s">
        <v>47</v>
      </c>
      <c r="F12" t="s">
        <v>168</v>
      </c>
      <c r="G12" s="296">
        <v>0.0471</v>
      </c>
      <c r="H12" s="296">
        <v>0.0147</v>
      </c>
      <c r="I12" s="297">
        <v>0.8</v>
      </c>
      <c r="J12" s="297">
        <v>1</v>
      </c>
      <c r="K12" s="297">
        <v>0.25</v>
      </c>
      <c r="L12" s="297">
        <v>1</v>
      </c>
      <c r="N12">
        <v>0</v>
      </c>
      <c r="P12" t="s">
        <v>362</v>
      </c>
      <c r="Q12" t="s">
        <v>362</v>
      </c>
      <c r="R12" t="s">
        <v>363</v>
      </c>
    </row>
    <row r="13" spans="1:18" ht="14.25">
      <c r="A13" t="s">
        <v>190</v>
      </c>
      <c r="B13" t="s">
        <v>21</v>
      </c>
      <c r="C13" t="s">
        <v>67</v>
      </c>
      <c r="D13" t="s">
        <v>22</v>
      </c>
      <c r="F13" t="s">
        <v>169</v>
      </c>
      <c r="G13" s="5">
        <v>0.34</v>
      </c>
      <c r="H13" s="5">
        <v>0.37</v>
      </c>
      <c r="I13" s="6">
        <v>0.5</v>
      </c>
      <c r="J13" s="6">
        <v>0.5</v>
      </c>
      <c r="K13" s="6">
        <v>0.55</v>
      </c>
      <c r="L13" s="6">
        <v>0.5</v>
      </c>
      <c r="N13">
        <v>0</v>
      </c>
      <c r="P13" t="s">
        <v>362</v>
      </c>
      <c r="Q13" t="s">
        <v>362</v>
      </c>
      <c r="R13" t="s">
        <v>363</v>
      </c>
    </row>
    <row r="14" spans="1:18" ht="14.25">
      <c r="A14" t="s">
        <v>191</v>
      </c>
      <c r="B14" t="s">
        <v>21</v>
      </c>
      <c r="C14" t="s">
        <v>23</v>
      </c>
      <c r="F14" t="s">
        <v>168</v>
      </c>
      <c r="G14" s="5">
        <v>0.01</v>
      </c>
      <c r="H14" s="5">
        <v>0.01</v>
      </c>
      <c r="I14" s="6">
        <v>0.5</v>
      </c>
      <c r="J14" s="6">
        <v>0.5</v>
      </c>
      <c r="K14" s="6">
        <v>0.55</v>
      </c>
      <c r="L14" s="6">
        <v>0.5</v>
      </c>
      <c r="N14">
        <v>0</v>
      </c>
      <c r="P14" t="s">
        <v>362</v>
      </c>
      <c r="Q14" t="s">
        <v>362</v>
      </c>
      <c r="R14" t="s">
        <v>363</v>
      </c>
    </row>
    <row r="15" spans="1:18" ht="14.25">
      <c r="A15" t="s">
        <v>192</v>
      </c>
      <c r="B15" t="s">
        <v>21</v>
      </c>
      <c r="C15" t="s">
        <v>24</v>
      </c>
      <c r="E15" t="s">
        <v>25</v>
      </c>
      <c r="F15" t="s">
        <v>169</v>
      </c>
      <c r="G15" s="5">
        <v>0.32</v>
      </c>
      <c r="H15" s="5">
        <v>0.35</v>
      </c>
      <c r="I15" s="6">
        <v>0.5</v>
      </c>
      <c r="J15" s="6">
        <v>0.5</v>
      </c>
      <c r="K15" s="6">
        <v>0.55</v>
      </c>
      <c r="L15" s="6">
        <v>0.5</v>
      </c>
      <c r="N15">
        <v>0</v>
      </c>
      <c r="P15" t="s">
        <v>362</v>
      </c>
      <c r="Q15" t="s">
        <v>362</v>
      </c>
      <c r="R15" t="s">
        <v>363</v>
      </c>
    </row>
    <row r="16" spans="1:18" ht="14.25">
      <c r="A16" t="s">
        <v>193</v>
      </c>
      <c r="B16" t="s">
        <v>21</v>
      </c>
      <c r="C16" t="s">
        <v>68</v>
      </c>
      <c r="D16" t="s">
        <v>26</v>
      </c>
      <c r="F16" t="s">
        <v>168</v>
      </c>
      <c r="G16" s="5">
        <v>0.09</v>
      </c>
      <c r="H16" s="5">
        <v>0.1</v>
      </c>
      <c r="I16" s="6">
        <v>0.5</v>
      </c>
      <c r="J16" s="6">
        <v>0.5</v>
      </c>
      <c r="K16" s="6">
        <v>0.55</v>
      </c>
      <c r="L16" s="6">
        <v>0.5</v>
      </c>
      <c r="N16">
        <v>0</v>
      </c>
      <c r="P16" t="s">
        <v>362</v>
      </c>
      <c r="Q16" t="s">
        <v>362</v>
      </c>
      <c r="R16" t="s">
        <v>363</v>
      </c>
    </row>
    <row r="17" spans="1:18" ht="14.25">
      <c r="A17" t="s">
        <v>194</v>
      </c>
      <c r="B17" t="s">
        <v>21</v>
      </c>
      <c r="C17" t="s">
        <v>27</v>
      </c>
      <c r="F17" t="s">
        <v>169</v>
      </c>
      <c r="G17" s="5">
        <v>0.31</v>
      </c>
      <c r="H17" s="5">
        <v>0.34</v>
      </c>
      <c r="I17" s="6">
        <v>0.5</v>
      </c>
      <c r="J17" s="6">
        <v>0.5</v>
      </c>
      <c r="K17" s="6">
        <v>0.55</v>
      </c>
      <c r="L17" s="6">
        <v>0.5</v>
      </c>
      <c r="N17">
        <v>0</v>
      </c>
      <c r="P17" t="s">
        <v>362</v>
      </c>
      <c r="Q17" t="s">
        <v>362</v>
      </c>
      <c r="R17" t="s">
        <v>363</v>
      </c>
    </row>
    <row r="18" spans="1:18" ht="14.25">
      <c r="A18" t="s">
        <v>195</v>
      </c>
      <c r="B18" t="s">
        <v>21</v>
      </c>
      <c r="C18" t="s">
        <v>28</v>
      </c>
      <c r="F18" t="s">
        <v>169</v>
      </c>
      <c r="G18" s="5">
        <v>0.15</v>
      </c>
      <c r="H18" s="5">
        <v>0.17</v>
      </c>
      <c r="I18" s="6">
        <v>0.5</v>
      </c>
      <c r="J18" s="6">
        <v>0.5</v>
      </c>
      <c r="K18" s="6">
        <v>0.55</v>
      </c>
      <c r="L18" s="6">
        <v>0.5</v>
      </c>
      <c r="N18">
        <v>0</v>
      </c>
      <c r="P18" t="s">
        <v>362</v>
      </c>
      <c r="Q18" t="s">
        <v>362</v>
      </c>
      <c r="R18" t="s">
        <v>363</v>
      </c>
    </row>
    <row r="19" spans="1:18" ht="14.25">
      <c r="A19" t="s">
        <v>196</v>
      </c>
      <c r="B19" t="s">
        <v>21</v>
      </c>
      <c r="C19" t="s">
        <v>29</v>
      </c>
      <c r="F19" t="s">
        <v>169</v>
      </c>
      <c r="G19" s="5">
        <v>0.3</v>
      </c>
      <c r="H19" s="5">
        <v>0.32</v>
      </c>
      <c r="I19" s="6">
        <v>0.5</v>
      </c>
      <c r="J19" s="6">
        <v>0.5</v>
      </c>
      <c r="K19" s="6">
        <v>0.55</v>
      </c>
      <c r="L19" s="6">
        <v>0.5</v>
      </c>
      <c r="N19">
        <v>0</v>
      </c>
      <c r="P19" t="s">
        <v>362</v>
      </c>
      <c r="Q19" t="s">
        <v>362</v>
      </c>
      <c r="R19" t="s">
        <v>363</v>
      </c>
    </row>
    <row r="20" spans="1:18" ht="14.25">
      <c r="A20" t="s">
        <v>197</v>
      </c>
      <c r="B20" t="s">
        <v>21</v>
      </c>
      <c r="C20" t="s">
        <v>30</v>
      </c>
      <c r="E20" t="s">
        <v>25</v>
      </c>
      <c r="F20" t="s">
        <v>169</v>
      </c>
      <c r="G20" s="5">
        <v>0.45</v>
      </c>
      <c r="H20" s="5">
        <v>0.5</v>
      </c>
      <c r="I20" s="6">
        <v>0.5</v>
      </c>
      <c r="J20" s="6">
        <v>0.5</v>
      </c>
      <c r="K20" s="6">
        <v>0.55</v>
      </c>
      <c r="L20" s="6">
        <v>0.5</v>
      </c>
      <c r="N20">
        <v>0</v>
      </c>
      <c r="P20" t="s">
        <v>362</v>
      </c>
      <c r="Q20" t="s">
        <v>362</v>
      </c>
      <c r="R20" t="s">
        <v>363</v>
      </c>
    </row>
    <row r="21" spans="1:18" ht="14.25">
      <c r="A21" t="s">
        <v>198</v>
      </c>
      <c r="B21" t="s">
        <v>21</v>
      </c>
      <c r="C21" t="s">
        <v>31</v>
      </c>
      <c r="F21" t="s">
        <v>168</v>
      </c>
      <c r="G21" s="5">
        <v>0.02</v>
      </c>
      <c r="H21" s="5">
        <v>0.02</v>
      </c>
      <c r="I21" s="6">
        <v>0.5</v>
      </c>
      <c r="J21" s="6">
        <v>0.5</v>
      </c>
      <c r="K21" s="6">
        <v>0.55</v>
      </c>
      <c r="L21" s="6">
        <v>0.5</v>
      </c>
      <c r="N21">
        <v>0</v>
      </c>
      <c r="P21" t="s">
        <v>362</v>
      </c>
      <c r="Q21" t="s">
        <v>362</v>
      </c>
      <c r="R21" t="s">
        <v>363</v>
      </c>
    </row>
    <row r="22" spans="1:18" ht="14.25">
      <c r="A22" t="s">
        <v>199</v>
      </c>
      <c r="B22" t="s">
        <v>21</v>
      </c>
      <c r="C22" t="s">
        <v>69</v>
      </c>
      <c r="D22" t="s">
        <v>32</v>
      </c>
      <c r="E22" t="s">
        <v>25</v>
      </c>
      <c r="F22" t="s">
        <v>169</v>
      </c>
      <c r="G22" s="5">
        <v>0.19</v>
      </c>
      <c r="H22" s="5">
        <v>0.2</v>
      </c>
      <c r="I22" s="6">
        <v>0.5</v>
      </c>
      <c r="J22" s="6">
        <v>0.5</v>
      </c>
      <c r="K22" s="6">
        <v>0.55</v>
      </c>
      <c r="L22" s="6">
        <v>0.5</v>
      </c>
      <c r="N22">
        <v>0</v>
      </c>
      <c r="P22" t="s">
        <v>362</v>
      </c>
      <c r="Q22" t="s">
        <v>362</v>
      </c>
      <c r="R22" t="s">
        <v>363</v>
      </c>
    </row>
    <row r="23" spans="1:18" ht="14.25">
      <c r="A23" t="s">
        <v>200</v>
      </c>
      <c r="B23" t="s">
        <v>21</v>
      </c>
      <c r="C23" t="s">
        <v>70</v>
      </c>
      <c r="D23" t="s">
        <v>33</v>
      </c>
      <c r="E23" t="s">
        <v>25</v>
      </c>
      <c r="F23" t="s">
        <v>169</v>
      </c>
      <c r="G23" s="5">
        <v>0.18</v>
      </c>
      <c r="H23" s="5">
        <v>0.2</v>
      </c>
      <c r="I23" s="6">
        <v>0.5</v>
      </c>
      <c r="J23" s="6">
        <v>0.5</v>
      </c>
      <c r="K23" s="6">
        <v>0.55</v>
      </c>
      <c r="L23" s="6">
        <v>0.5</v>
      </c>
      <c r="N23">
        <v>0</v>
      </c>
      <c r="P23" t="s">
        <v>362</v>
      </c>
      <c r="Q23" t="s">
        <v>362</v>
      </c>
      <c r="R23" t="s">
        <v>363</v>
      </c>
    </row>
    <row r="24" spans="1:18" ht="14.25">
      <c r="A24" t="s">
        <v>99</v>
      </c>
      <c r="B24" t="s">
        <v>21</v>
      </c>
      <c r="C24" t="s">
        <v>100</v>
      </c>
      <c r="F24" t="s">
        <v>343</v>
      </c>
      <c r="G24" s="5">
        <v>0.71</v>
      </c>
      <c r="H24" s="5">
        <v>0.78</v>
      </c>
      <c r="I24" s="6">
        <v>0.5</v>
      </c>
      <c r="J24" s="6">
        <v>0.5</v>
      </c>
      <c r="K24" s="6">
        <v>0.55</v>
      </c>
      <c r="L24" s="6">
        <v>0.5</v>
      </c>
      <c r="N24">
        <v>0</v>
      </c>
      <c r="P24" t="s">
        <v>362</v>
      </c>
      <c r="Q24" t="s">
        <v>362</v>
      </c>
      <c r="R24" t="s">
        <v>363</v>
      </c>
    </row>
    <row r="25" spans="1:18" ht="14.25">
      <c r="A25" t="s">
        <v>98</v>
      </c>
      <c r="B25" t="s">
        <v>21</v>
      </c>
      <c r="C25" t="s">
        <v>101</v>
      </c>
      <c r="F25" t="s">
        <v>343</v>
      </c>
      <c r="G25" s="5">
        <v>0.36</v>
      </c>
      <c r="H25" s="5">
        <v>0.39</v>
      </c>
      <c r="I25" s="6">
        <v>0.5</v>
      </c>
      <c r="J25" s="6">
        <v>0.5</v>
      </c>
      <c r="K25" s="6">
        <v>0.55</v>
      </c>
      <c r="L25" s="6">
        <v>0.5</v>
      </c>
      <c r="N25">
        <v>0</v>
      </c>
      <c r="P25" t="s">
        <v>362</v>
      </c>
      <c r="Q25" t="s">
        <v>362</v>
      </c>
      <c r="R25" t="s">
        <v>363</v>
      </c>
    </row>
    <row r="26" spans="1:19" ht="14.25">
      <c r="A26" s="7" t="s">
        <v>201</v>
      </c>
      <c r="B26" t="s">
        <v>34</v>
      </c>
      <c r="C26" t="s">
        <v>35</v>
      </c>
      <c r="F26" t="s">
        <v>168</v>
      </c>
      <c r="G26" s="1">
        <v>0.26</v>
      </c>
      <c r="H26" s="1">
        <v>0.57</v>
      </c>
      <c r="I26" s="6">
        <v>0.8</v>
      </c>
      <c r="J26" s="6">
        <v>1</v>
      </c>
      <c r="K26" s="6">
        <v>0.3</v>
      </c>
      <c r="L26" s="6">
        <v>1</v>
      </c>
      <c r="M26">
        <v>1</v>
      </c>
      <c r="N26">
        <v>0.11</v>
      </c>
      <c r="O26">
        <v>2160</v>
      </c>
      <c r="P26" t="s">
        <v>362</v>
      </c>
      <c r="Q26" t="s">
        <v>362</v>
      </c>
      <c r="R26" t="s">
        <v>362</v>
      </c>
      <c r="S26">
        <f aca="true" t="shared" si="0" ref="S26:S69">IF(AND(P26="No",Q26="No",R26="No"),1,0)</f>
        <v>0</v>
      </c>
    </row>
    <row r="27" spans="1:19" ht="14.25">
      <c r="A27" s="7" t="s">
        <v>202</v>
      </c>
      <c r="B27" t="s">
        <v>34</v>
      </c>
      <c r="C27" t="s">
        <v>53</v>
      </c>
      <c r="F27" t="s">
        <v>168</v>
      </c>
      <c r="G27" s="1">
        <v>0</v>
      </c>
      <c r="H27" s="1">
        <v>0.18</v>
      </c>
      <c r="I27" s="6">
        <v>0.8</v>
      </c>
      <c r="J27" s="6">
        <v>1</v>
      </c>
      <c r="L27">
        <v>1</v>
      </c>
      <c r="M27">
        <v>1</v>
      </c>
      <c r="N27">
        <v>0.03</v>
      </c>
      <c r="O27">
        <v>37500</v>
      </c>
      <c r="P27" t="s">
        <v>363</v>
      </c>
      <c r="Q27" t="s">
        <v>362</v>
      </c>
      <c r="R27" t="s">
        <v>362</v>
      </c>
      <c r="S27">
        <f t="shared" si="0"/>
        <v>0</v>
      </c>
    </row>
    <row r="28" spans="1:19" ht="14.25">
      <c r="A28" s="7" t="s">
        <v>204</v>
      </c>
      <c r="B28" t="s">
        <v>34</v>
      </c>
      <c r="C28" t="s">
        <v>54</v>
      </c>
      <c r="F28" t="s">
        <v>168</v>
      </c>
      <c r="G28" s="1">
        <v>0.66</v>
      </c>
      <c r="H28" s="1">
        <v>0.49</v>
      </c>
      <c r="I28" s="6">
        <v>0.8</v>
      </c>
      <c r="J28" s="6">
        <v>1</v>
      </c>
      <c r="L28">
        <v>1</v>
      </c>
      <c r="M28">
        <v>1</v>
      </c>
      <c r="N28">
        <v>0.1</v>
      </c>
      <c r="O28">
        <v>13000</v>
      </c>
      <c r="P28" t="s">
        <v>362</v>
      </c>
      <c r="Q28" t="s">
        <v>362</v>
      </c>
      <c r="R28" t="s">
        <v>362</v>
      </c>
      <c r="S28">
        <f t="shared" si="0"/>
        <v>0</v>
      </c>
    </row>
    <row r="29" spans="1:19" ht="14.25">
      <c r="A29" s="7" t="s">
        <v>205</v>
      </c>
      <c r="B29" t="s">
        <v>34</v>
      </c>
      <c r="C29" t="s">
        <v>71</v>
      </c>
      <c r="F29" t="s">
        <v>168</v>
      </c>
      <c r="G29" s="1">
        <v>0</v>
      </c>
      <c r="H29" s="1">
        <v>0.38</v>
      </c>
      <c r="L29">
        <v>1</v>
      </c>
      <c r="M29">
        <v>1</v>
      </c>
      <c r="N29">
        <v>0.07</v>
      </c>
      <c r="O29">
        <v>3640</v>
      </c>
      <c r="P29" t="s">
        <v>363</v>
      </c>
      <c r="Q29" t="s">
        <v>362</v>
      </c>
      <c r="R29" t="s">
        <v>362</v>
      </c>
      <c r="S29">
        <f t="shared" si="0"/>
        <v>0</v>
      </c>
    </row>
    <row r="30" spans="1:19" ht="14.25">
      <c r="A30" s="7" t="s">
        <v>206</v>
      </c>
      <c r="B30" t="s">
        <v>34</v>
      </c>
      <c r="C30" t="s">
        <v>72</v>
      </c>
      <c r="F30" t="s">
        <v>168</v>
      </c>
      <c r="G30" s="1">
        <v>0</v>
      </c>
      <c r="H30" s="1">
        <v>0.14</v>
      </c>
      <c r="L30">
        <v>1</v>
      </c>
      <c r="M30">
        <v>1</v>
      </c>
      <c r="N30">
        <v>0.03</v>
      </c>
      <c r="O30">
        <v>5120</v>
      </c>
      <c r="P30" t="s">
        <v>363</v>
      </c>
      <c r="Q30" t="s">
        <v>362</v>
      </c>
      <c r="R30" t="s">
        <v>362</v>
      </c>
      <c r="S30">
        <f t="shared" si="0"/>
        <v>0</v>
      </c>
    </row>
    <row r="31" spans="1:19" ht="14.25">
      <c r="A31" s="7" t="s">
        <v>207</v>
      </c>
      <c r="B31" t="s">
        <v>34</v>
      </c>
      <c r="C31" t="s">
        <v>36</v>
      </c>
      <c r="F31" t="s">
        <v>168</v>
      </c>
      <c r="G31" s="1">
        <v>0.17</v>
      </c>
      <c r="H31" s="1">
        <v>0.16</v>
      </c>
      <c r="I31" s="6">
        <v>0.8</v>
      </c>
      <c r="J31" s="6">
        <v>1</v>
      </c>
      <c r="K31" s="6">
        <v>0.3</v>
      </c>
      <c r="L31" s="6">
        <v>1</v>
      </c>
      <c r="M31">
        <v>1</v>
      </c>
      <c r="N31">
        <v>0.03</v>
      </c>
      <c r="O31">
        <v>7793.02336</v>
      </c>
      <c r="P31" t="s">
        <v>362</v>
      </c>
      <c r="Q31" t="s">
        <v>362</v>
      </c>
      <c r="R31" t="s">
        <v>362</v>
      </c>
      <c r="S31">
        <f t="shared" si="0"/>
        <v>0</v>
      </c>
    </row>
    <row r="32" spans="1:19" ht="14.25">
      <c r="A32" s="7" t="s">
        <v>208</v>
      </c>
      <c r="B32" t="s">
        <v>34</v>
      </c>
      <c r="C32" t="s">
        <v>73</v>
      </c>
      <c r="F32" t="s">
        <v>168</v>
      </c>
      <c r="G32" s="1">
        <v>0</v>
      </c>
      <c r="H32" s="1">
        <v>0.62</v>
      </c>
      <c r="M32">
        <v>1</v>
      </c>
      <c r="N32">
        <v>0.12</v>
      </c>
      <c r="O32">
        <v>6630</v>
      </c>
      <c r="P32" t="s">
        <v>363</v>
      </c>
      <c r="Q32" t="s">
        <v>362</v>
      </c>
      <c r="R32" t="s">
        <v>362</v>
      </c>
      <c r="S32">
        <f t="shared" si="0"/>
        <v>0</v>
      </c>
    </row>
    <row r="33" spans="1:19" ht="14.25">
      <c r="A33" s="7" t="s">
        <v>209</v>
      </c>
      <c r="B33" t="s">
        <v>34</v>
      </c>
      <c r="C33" t="s">
        <v>37</v>
      </c>
      <c r="F33" t="s">
        <v>168</v>
      </c>
      <c r="G33" s="1">
        <v>0.62</v>
      </c>
      <c r="H33" s="1">
        <v>0.49</v>
      </c>
      <c r="I33">
        <v>0.8</v>
      </c>
      <c r="J33">
        <v>1</v>
      </c>
      <c r="K33">
        <v>0.3</v>
      </c>
      <c r="L33">
        <v>1</v>
      </c>
      <c r="M33">
        <v>1</v>
      </c>
      <c r="N33">
        <v>0.1</v>
      </c>
      <c r="O33">
        <v>15630.000000000002</v>
      </c>
      <c r="P33" t="s">
        <v>362</v>
      </c>
      <c r="Q33" t="s">
        <v>362</v>
      </c>
      <c r="R33" t="s">
        <v>362</v>
      </c>
      <c r="S33">
        <f t="shared" si="0"/>
        <v>0</v>
      </c>
    </row>
    <row r="34" spans="1:19" ht="14.25">
      <c r="A34" s="7" t="s">
        <v>210</v>
      </c>
      <c r="B34" t="s">
        <v>34</v>
      </c>
      <c r="C34" t="s">
        <v>55</v>
      </c>
      <c r="F34" t="s">
        <v>168</v>
      </c>
      <c r="G34" s="1">
        <v>0.04</v>
      </c>
      <c r="H34" s="1">
        <v>0.07</v>
      </c>
      <c r="I34">
        <v>0.8</v>
      </c>
      <c r="J34">
        <v>1</v>
      </c>
      <c r="L34">
        <v>1</v>
      </c>
      <c r="M34">
        <v>1</v>
      </c>
      <c r="N34">
        <v>0.01</v>
      </c>
      <c r="O34">
        <v>36730</v>
      </c>
      <c r="P34" t="s">
        <v>362</v>
      </c>
      <c r="Q34" t="s">
        <v>362</v>
      </c>
      <c r="R34" t="s">
        <v>362</v>
      </c>
      <c r="S34">
        <f t="shared" si="0"/>
        <v>0</v>
      </c>
    </row>
    <row r="35" spans="1:19" ht="14.25">
      <c r="A35" s="7" t="s">
        <v>211</v>
      </c>
      <c r="B35" t="s">
        <v>34</v>
      </c>
      <c r="C35" t="s">
        <v>74</v>
      </c>
      <c r="F35" t="s">
        <v>168</v>
      </c>
      <c r="G35" s="1">
        <v>0</v>
      </c>
      <c r="H35" s="1">
        <v>0.1</v>
      </c>
      <c r="L35">
        <v>1</v>
      </c>
      <c r="M35">
        <v>1</v>
      </c>
      <c r="N35">
        <v>0.02</v>
      </c>
      <c r="O35">
        <v>23940</v>
      </c>
      <c r="P35" t="s">
        <v>363</v>
      </c>
      <c r="Q35" t="s">
        <v>362</v>
      </c>
      <c r="R35" t="s">
        <v>362</v>
      </c>
      <c r="S35">
        <f t="shared" si="0"/>
        <v>0</v>
      </c>
    </row>
    <row r="36" spans="1:19" ht="14.25">
      <c r="A36" s="7" t="s">
        <v>212</v>
      </c>
      <c r="B36" t="s">
        <v>34</v>
      </c>
      <c r="C36" t="s">
        <v>56</v>
      </c>
      <c r="F36" t="s">
        <v>168</v>
      </c>
      <c r="G36" s="1">
        <v>0.02</v>
      </c>
      <c r="H36" s="1">
        <v>0.11</v>
      </c>
      <c r="I36">
        <v>0.8</v>
      </c>
      <c r="J36">
        <v>1</v>
      </c>
      <c r="L36">
        <v>1</v>
      </c>
      <c r="M36">
        <v>1</v>
      </c>
      <c r="N36">
        <v>0.02</v>
      </c>
      <c r="O36">
        <v>62570.00000000001</v>
      </c>
      <c r="P36" t="s">
        <v>362</v>
      </c>
      <c r="Q36" t="s">
        <v>362</v>
      </c>
      <c r="R36" t="s">
        <v>362</v>
      </c>
      <c r="S36">
        <f t="shared" si="0"/>
        <v>0</v>
      </c>
    </row>
    <row r="37" spans="1:19" ht="14.25">
      <c r="A37" s="7" t="s">
        <v>213</v>
      </c>
      <c r="B37" t="s">
        <v>34</v>
      </c>
      <c r="C37" t="s">
        <v>57</v>
      </c>
      <c r="F37" t="s">
        <v>168</v>
      </c>
      <c r="G37" s="1">
        <v>0.11</v>
      </c>
      <c r="H37" s="1">
        <v>0.31</v>
      </c>
      <c r="I37">
        <v>0.8</v>
      </c>
      <c r="J37">
        <v>1</v>
      </c>
      <c r="L37">
        <v>1</v>
      </c>
      <c r="M37">
        <v>1</v>
      </c>
      <c r="N37">
        <v>0.06</v>
      </c>
      <c r="O37">
        <v>22120</v>
      </c>
      <c r="P37" t="s">
        <v>362</v>
      </c>
      <c r="Q37" t="s">
        <v>362</v>
      </c>
      <c r="R37" t="s">
        <v>362</v>
      </c>
      <c r="S37">
        <f t="shared" si="0"/>
        <v>0</v>
      </c>
    </row>
    <row r="38" spans="1:19" ht="14.25">
      <c r="A38" s="7" t="s">
        <v>214</v>
      </c>
      <c r="B38" t="s">
        <v>34</v>
      </c>
      <c r="C38" t="s">
        <v>75</v>
      </c>
      <c r="F38" t="s">
        <v>168</v>
      </c>
      <c r="G38" s="1">
        <v>0</v>
      </c>
      <c r="H38" s="1">
        <v>0.07</v>
      </c>
      <c r="L38">
        <v>1</v>
      </c>
      <c r="M38">
        <v>1</v>
      </c>
      <c r="N38">
        <v>0.01</v>
      </c>
      <c r="O38">
        <v>56000</v>
      </c>
      <c r="P38" t="s">
        <v>363</v>
      </c>
      <c r="Q38" t="s">
        <v>362</v>
      </c>
      <c r="R38" t="s">
        <v>362</v>
      </c>
      <c r="S38">
        <f t="shared" si="0"/>
        <v>0</v>
      </c>
    </row>
    <row r="39" spans="1:19" ht="14.25">
      <c r="A39" s="7" t="s">
        <v>215</v>
      </c>
      <c r="B39" t="s">
        <v>34</v>
      </c>
      <c r="C39" t="s">
        <v>58</v>
      </c>
      <c r="F39" t="s">
        <v>168</v>
      </c>
      <c r="G39" s="1">
        <v>0.13</v>
      </c>
      <c r="H39" s="1">
        <v>0.15</v>
      </c>
      <c r="I39" s="6">
        <v>0.8</v>
      </c>
      <c r="J39" s="6">
        <v>1</v>
      </c>
      <c r="K39" s="6"/>
      <c r="L39" s="6">
        <v>1</v>
      </c>
      <c r="M39">
        <v>1</v>
      </c>
      <c r="N39">
        <v>0.03</v>
      </c>
      <c r="O39">
        <v>14830.000000000002</v>
      </c>
      <c r="P39" t="s">
        <v>362</v>
      </c>
      <c r="Q39" t="s">
        <v>362</v>
      </c>
      <c r="R39" t="s">
        <v>362</v>
      </c>
      <c r="S39">
        <f t="shared" si="0"/>
        <v>0</v>
      </c>
    </row>
    <row r="40" spans="1:19" ht="14.25">
      <c r="A40" s="7" t="s">
        <v>216</v>
      </c>
      <c r="B40" t="s">
        <v>34</v>
      </c>
      <c r="C40" t="s">
        <v>59</v>
      </c>
      <c r="F40" t="s">
        <v>168</v>
      </c>
      <c r="G40" s="1">
        <v>0.07</v>
      </c>
      <c r="H40" s="1">
        <v>0.15</v>
      </c>
      <c r="I40">
        <v>0.8</v>
      </c>
      <c r="J40">
        <v>1</v>
      </c>
      <c r="L40">
        <v>1</v>
      </c>
      <c r="M40">
        <v>1</v>
      </c>
      <c r="N40">
        <v>0.03</v>
      </c>
      <c r="O40">
        <v>13757.083490744239</v>
      </c>
      <c r="P40" t="s">
        <v>362</v>
      </c>
      <c r="Q40" t="s">
        <v>362</v>
      </c>
      <c r="R40" t="s">
        <v>362</v>
      </c>
      <c r="S40">
        <f t="shared" si="0"/>
        <v>0</v>
      </c>
    </row>
    <row r="41" spans="1:19" ht="14.25">
      <c r="A41" s="7" t="s">
        <v>217</v>
      </c>
      <c r="B41" t="s">
        <v>34</v>
      </c>
      <c r="C41" t="s">
        <v>76</v>
      </c>
      <c r="F41" t="s">
        <v>168</v>
      </c>
      <c r="G41" s="1">
        <v>0</v>
      </c>
      <c r="H41" s="1">
        <v>0.85</v>
      </c>
      <c r="L41">
        <v>1</v>
      </c>
      <c r="M41">
        <v>1</v>
      </c>
      <c r="N41">
        <v>0.17</v>
      </c>
      <c r="O41">
        <v>15500</v>
      </c>
      <c r="P41" t="s">
        <v>363</v>
      </c>
      <c r="Q41" t="s">
        <v>362</v>
      </c>
      <c r="R41" t="s">
        <v>362</v>
      </c>
      <c r="S41">
        <f t="shared" si="0"/>
        <v>0</v>
      </c>
    </row>
    <row r="42" spans="1:19" ht="14.25">
      <c r="A42" s="7" t="s">
        <v>218</v>
      </c>
      <c r="B42" t="s">
        <v>34</v>
      </c>
      <c r="C42" t="s">
        <v>77</v>
      </c>
      <c r="F42" t="s">
        <v>168</v>
      </c>
      <c r="G42" s="1">
        <v>0</v>
      </c>
      <c r="H42" s="1">
        <v>0.11</v>
      </c>
      <c r="L42">
        <v>1</v>
      </c>
      <c r="M42">
        <v>1</v>
      </c>
      <c r="N42">
        <v>0.02</v>
      </c>
      <c r="O42">
        <v>24838</v>
      </c>
      <c r="P42" t="s">
        <v>363</v>
      </c>
      <c r="Q42" t="s">
        <v>362</v>
      </c>
      <c r="R42" t="s">
        <v>362</v>
      </c>
      <c r="S42">
        <f t="shared" si="0"/>
        <v>0</v>
      </c>
    </row>
    <row r="43" spans="1:19" ht="14.25">
      <c r="A43" s="7" t="s">
        <v>219</v>
      </c>
      <c r="B43" t="s">
        <v>34</v>
      </c>
      <c r="C43" t="s">
        <v>78</v>
      </c>
      <c r="F43" t="s">
        <v>168</v>
      </c>
      <c r="G43" s="1">
        <v>0</v>
      </c>
      <c r="H43" s="1">
        <v>0.32</v>
      </c>
      <c r="L43">
        <v>1</v>
      </c>
      <c r="M43">
        <v>1</v>
      </c>
      <c r="N43">
        <v>0.06</v>
      </c>
      <c r="O43">
        <v>23400</v>
      </c>
      <c r="P43" t="s">
        <v>363</v>
      </c>
      <c r="Q43" t="s">
        <v>362</v>
      </c>
      <c r="R43" t="s">
        <v>362</v>
      </c>
      <c r="S43">
        <f t="shared" si="0"/>
        <v>0</v>
      </c>
    </row>
    <row r="44" spans="1:19" ht="14.25">
      <c r="A44" s="7" t="s">
        <v>220</v>
      </c>
      <c r="B44" t="s">
        <v>34</v>
      </c>
      <c r="C44" t="s">
        <v>39</v>
      </c>
      <c r="F44" t="s">
        <v>168</v>
      </c>
      <c r="G44" s="1">
        <v>0.08</v>
      </c>
      <c r="H44" s="1">
        <v>0.21</v>
      </c>
      <c r="I44">
        <v>0.8</v>
      </c>
      <c r="J44">
        <v>1</v>
      </c>
      <c r="K44">
        <v>0.3</v>
      </c>
      <c r="L44">
        <v>1</v>
      </c>
      <c r="M44">
        <v>1</v>
      </c>
      <c r="N44">
        <v>0.04</v>
      </c>
      <c r="O44">
        <v>35600</v>
      </c>
      <c r="P44" t="s">
        <v>362</v>
      </c>
      <c r="Q44" t="s">
        <v>362</v>
      </c>
      <c r="R44" t="s">
        <v>362</v>
      </c>
      <c r="S44">
        <f t="shared" si="0"/>
        <v>0</v>
      </c>
    </row>
    <row r="45" spans="1:19" ht="14.25">
      <c r="A45" s="7" t="s">
        <v>221</v>
      </c>
      <c r="B45" t="s">
        <v>34</v>
      </c>
      <c r="C45" t="s">
        <v>156</v>
      </c>
      <c r="D45" t="s">
        <v>40</v>
      </c>
      <c r="F45" t="s">
        <v>168</v>
      </c>
      <c r="G45" s="1">
        <v>0.2</v>
      </c>
      <c r="H45" s="1">
        <v>0.15</v>
      </c>
      <c r="I45" s="6">
        <v>0.8</v>
      </c>
      <c r="J45" s="6">
        <v>1</v>
      </c>
      <c r="K45" s="6">
        <v>0.3</v>
      </c>
      <c r="L45" s="6">
        <v>1</v>
      </c>
      <c r="M45">
        <v>1</v>
      </c>
      <c r="N45">
        <v>0.03</v>
      </c>
      <c r="O45">
        <v>37600</v>
      </c>
      <c r="P45" t="s">
        <v>362</v>
      </c>
      <c r="Q45" t="s">
        <v>362</v>
      </c>
      <c r="R45" t="s">
        <v>362</v>
      </c>
      <c r="S45">
        <f t="shared" si="0"/>
        <v>0</v>
      </c>
    </row>
    <row r="46" spans="1:19" ht="14.25">
      <c r="A46" s="7" t="s">
        <v>468</v>
      </c>
      <c r="B46" t="s">
        <v>34</v>
      </c>
      <c r="C46" t="s">
        <v>469</v>
      </c>
      <c r="D46" t="s">
        <v>60</v>
      </c>
      <c r="F46" t="s">
        <v>168</v>
      </c>
      <c r="G46" s="1">
        <v>0.07</v>
      </c>
      <c r="H46" s="1">
        <v>0.12</v>
      </c>
      <c r="I46">
        <v>0.8</v>
      </c>
      <c r="J46">
        <v>1</v>
      </c>
      <c r="L46">
        <v>1</v>
      </c>
      <c r="M46">
        <v>1</v>
      </c>
      <c r="N46">
        <v>0.02</v>
      </c>
      <c r="O46">
        <v>31180</v>
      </c>
      <c r="P46" t="s">
        <v>362</v>
      </c>
      <c r="Q46" t="s">
        <v>362</v>
      </c>
      <c r="R46" t="s">
        <v>362</v>
      </c>
      <c r="S46">
        <f t="shared" si="0"/>
        <v>0</v>
      </c>
    </row>
    <row r="47" spans="1:19" ht="14.25">
      <c r="A47" s="7" t="s">
        <v>222</v>
      </c>
      <c r="B47" t="s">
        <v>34</v>
      </c>
      <c r="C47" t="s">
        <v>79</v>
      </c>
      <c r="F47" t="s">
        <v>168</v>
      </c>
      <c r="G47" s="1">
        <v>0</v>
      </c>
      <c r="H47" s="1">
        <v>0.59</v>
      </c>
      <c r="L47">
        <v>1</v>
      </c>
      <c r="M47">
        <v>1</v>
      </c>
      <c r="N47">
        <v>0.11</v>
      </c>
      <c r="O47">
        <v>300999.60000000003</v>
      </c>
      <c r="P47" t="s">
        <v>363</v>
      </c>
      <c r="Q47" t="s">
        <v>362</v>
      </c>
      <c r="R47" t="s">
        <v>362</v>
      </c>
      <c r="S47">
        <f t="shared" si="0"/>
        <v>0</v>
      </c>
    </row>
    <row r="48" spans="1:19" ht="14.25">
      <c r="A48" s="7" t="s">
        <v>223</v>
      </c>
      <c r="B48" t="s">
        <v>34</v>
      </c>
      <c r="C48" t="s">
        <v>86</v>
      </c>
      <c r="F48" t="s">
        <v>168</v>
      </c>
      <c r="G48" s="1">
        <v>0</v>
      </c>
      <c r="H48" s="1">
        <v>0.3</v>
      </c>
      <c r="L48">
        <v>1</v>
      </c>
      <c r="M48">
        <v>1</v>
      </c>
      <c r="N48">
        <v>0.06</v>
      </c>
      <c r="O48">
        <v>29700</v>
      </c>
      <c r="P48" t="s">
        <v>363</v>
      </c>
      <c r="Q48" t="s">
        <v>362</v>
      </c>
      <c r="R48" t="s">
        <v>362</v>
      </c>
      <c r="S48">
        <f t="shared" si="0"/>
        <v>0</v>
      </c>
    </row>
    <row r="49" spans="1:19" ht="14.25">
      <c r="A49" s="7" t="s">
        <v>471</v>
      </c>
      <c r="B49" t="s">
        <v>34</v>
      </c>
      <c r="C49" t="s">
        <v>470</v>
      </c>
      <c r="F49" t="s">
        <v>168</v>
      </c>
      <c r="G49" s="1">
        <v>0.01</v>
      </c>
      <c r="H49" s="1">
        <v>0.05</v>
      </c>
      <c r="I49">
        <v>0.8</v>
      </c>
      <c r="J49">
        <v>1</v>
      </c>
      <c r="L49">
        <v>1</v>
      </c>
      <c r="M49">
        <v>1</v>
      </c>
      <c r="N49">
        <v>0.01</v>
      </c>
      <c r="O49">
        <v>54010</v>
      </c>
      <c r="P49" t="s">
        <v>362</v>
      </c>
      <c r="Q49" t="s">
        <v>362</v>
      </c>
      <c r="R49" t="s">
        <v>362</v>
      </c>
      <c r="S49">
        <f t="shared" si="0"/>
        <v>0</v>
      </c>
    </row>
    <row r="50" spans="1:19" ht="14.25">
      <c r="A50" s="7" t="s">
        <v>224</v>
      </c>
      <c r="B50" t="s">
        <v>34</v>
      </c>
      <c r="C50" t="s">
        <v>61</v>
      </c>
      <c r="F50" t="s">
        <v>168</v>
      </c>
      <c r="G50" s="1">
        <v>0</v>
      </c>
      <c r="H50" s="1">
        <v>0.14</v>
      </c>
      <c r="I50" s="6">
        <v>0.8</v>
      </c>
      <c r="J50" s="6">
        <v>1</v>
      </c>
      <c r="L50">
        <v>1</v>
      </c>
      <c r="M50">
        <v>1</v>
      </c>
      <c r="N50">
        <v>0.03</v>
      </c>
      <c r="O50">
        <v>21161</v>
      </c>
      <c r="P50" t="s">
        <v>363</v>
      </c>
      <c r="Q50" t="s">
        <v>362</v>
      </c>
      <c r="R50" t="s">
        <v>362</v>
      </c>
      <c r="S50">
        <f t="shared" si="0"/>
        <v>0</v>
      </c>
    </row>
    <row r="51" spans="1:19" ht="14.25">
      <c r="A51" s="7" t="s">
        <v>225</v>
      </c>
      <c r="B51" t="s">
        <v>34</v>
      </c>
      <c r="C51" t="s">
        <v>80</v>
      </c>
      <c r="F51" t="s">
        <v>168</v>
      </c>
      <c r="G51" s="1">
        <v>0</v>
      </c>
      <c r="H51" s="1">
        <v>0.32</v>
      </c>
      <c r="L51">
        <v>1</v>
      </c>
      <c r="M51">
        <v>1</v>
      </c>
      <c r="N51">
        <v>0.06</v>
      </c>
      <c r="O51">
        <v>17000</v>
      </c>
      <c r="P51" t="s">
        <v>363</v>
      </c>
      <c r="Q51" t="s">
        <v>362</v>
      </c>
      <c r="R51" t="s">
        <v>362</v>
      </c>
      <c r="S51">
        <f t="shared" si="0"/>
        <v>0</v>
      </c>
    </row>
    <row r="52" spans="1:19" ht="14.25">
      <c r="A52" s="7" t="s">
        <v>226</v>
      </c>
      <c r="B52" t="s">
        <v>34</v>
      </c>
      <c r="C52" t="s">
        <v>62</v>
      </c>
      <c r="F52" t="s">
        <v>168</v>
      </c>
      <c r="G52" s="1">
        <v>0.08</v>
      </c>
      <c r="H52" s="1">
        <v>0.32</v>
      </c>
      <c r="I52">
        <v>0.8</v>
      </c>
      <c r="J52">
        <v>1</v>
      </c>
      <c r="L52">
        <v>1</v>
      </c>
      <c r="M52">
        <v>1</v>
      </c>
      <c r="N52">
        <v>0.06</v>
      </c>
      <c r="O52">
        <v>18320</v>
      </c>
      <c r="P52" t="s">
        <v>362</v>
      </c>
      <c r="Q52" t="s">
        <v>362</v>
      </c>
      <c r="R52" t="s">
        <v>362</v>
      </c>
      <c r="S52">
        <f t="shared" si="0"/>
        <v>0</v>
      </c>
    </row>
    <row r="53" spans="1:19" ht="14.25">
      <c r="A53" s="7" t="s">
        <v>227</v>
      </c>
      <c r="B53" t="s">
        <v>34</v>
      </c>
      <c r="C53" t="s">
        <v>63</v>
      </c>
      <c r="F53" t="s">
        <v>168</v>
      </c>
      <c r="G53" s="1">
        <v>0.08</v>
      </c>
      <c r="H53" s="1">
        <v>0.18</v>
      </c>
      <c r="I53">
        <v>0.8</v>
      </c>
      <c r="J53">
        <v>1</v>
      </c>
      <c r="L53">
        <v>1</v>
      </c>
      <c r="M53">
        <v>1</v>
      </c>
      <c r="N53">
        <v>0.03</v>
      </c>
      <c r="O53">
        <v>32200</v>
      </c>
      <c r="P53" t="s">
        <v>362</v>
      </c>
      <c r="Q53" t="s">
        <v>362</v>
      </c>
      <c r="R53" t="s">
        <v>362</v>
      </c>
      <c r="S53">
        <f t="shared" si="0"/>
        <v>0</v>
      </c>
    </row>
    <row r="54" spans="1:19" ht="14.25">
      <c r="A54" s="7" t="s">
        <v>228</v>
      </c>
      <c r="B54" t="s">
        <v>34</v>
      </c>
      <c r="C54" t="s">
        <v>64</v>
      </c>
      <c r="F54" t="s">
        <v>168</v>
      </c>
      <c r="G54" s="1">
        <v>0.28</v>
      </c>
      <c r="H54" s="1">
        <v>0.93</v>
      </c>
      <c r="I54" s="6">
        <v>0.8</v>
      </c>
      <c r="J54" s="6">
        <v>1</v>
      </c>
      <c r="L54">
        <v>1</v>
      </c>
      <c r="M54">
        <v>1</v>
      </c>
      <c r="N54">
        <v>0.18</v>
      </c>
      <c r="O54">
        <v>647</v>
      </c>
      <c r="P54" t="s">
        <v>362</v>
      </c>
      <c r="Q54" t="s">
        <v>362</v>
      </c>
      <c r="R54" t="s">
        <v>362</v>
      </c>
      <c r="S54">
        <f t="shared" si="0"/>
        <v>0</v>
      </c>
    </row>
    <row r="55" spans="1:19" ht="14.25">
      <c r="A55" s="7" t="s">
        <v>229</v>
      </c>
      <c r="B55" t="s">
        <v>34</v>
      </c>
      <c r="C55" t="s">
        <v>65</v>
      </c>
      <c r="F55" t="s">
        <v>168</v>
      </c>
      <c r="G55" s="1">
        <v>0.14</v>
      </c>
      <c r="H55" s="1">
        <v>0.22</v>
      </c>
      <c r="I55" s="6">
        <v>0.8</v>
      </c>
      <c r="J55" s="6">
        <v>1</v>
      </c>
      <c r="L55">
        <v>1</v>
      </c>
      <c r="M55">
        <v>1</v>
      </c>
      <c r="N55">
        <v>0.04</v>
      </c>
      <c r="O55">
        <v>31680</v>
      </c>
      <c r="P55" t="s">
        <v>362</v>
      </c>
      <c r="Q55" t="s">
        <v>362</v>
      </c>
      <c r="R55" t="s">
        <v>362</v>
      </c>
      <c r="S55">
        <f t="shared" si="0"/>
        <v>0</v>
      </c>
    </row>
    <row r="56" spans="1:19" ht="14.25">
      <c r="A56" s="7" t="s">
        <v>230</v>
      </c>
      <c r="B56" t="s">
        <v>34</v>
      </c>
      <c r="C56" t="s">
        <v>66</v>
      </c>
      <c r="F56" t="s">
        <v>168</v>
      </c>
      <c r="G56" s="1">
        <v>0.15</v>
      </c>
      <c r="H56" s="1">
        <v>0.22</v>
      </c>
      <c r="I56">
        <v>0.8</v>
      </c>
      <c r="J56">
        <v>1</v>
      </c>
      <c r="L56">
        <v>1</v>
      </c>
      <c r="M56">
        <v>1</v>
      </c>
      <c r="N56">
        <v>0.04</v>
      </c>
      <c r="O56">
        <v>16120</v>
      </c>
      <c r="P56" t="s">
        <v>362</v>
      </c>
      <c r="Q56" t="s">
        <v>362</v>
      </c>
      <c r="R56" t="s">
        <v>362</v>
      </c>
      <c r="S56">
        <f t="shared" si="0"/>
        <v>0</v>
      </c>
    </row>
    <row r="57" spans="1:19" ht="14.25">
      <c r="A57" s="7" t="s">
        <v>231</v>
      </c>
      <c r="B57" t="s">
        <v>34</v>
      </c>
      <c r="C57" t="s">
        <v>81</v>
      </c>
      <c r="F57" t="s">
        <v>168</v>
      </c>
      <c r="G57" s="1">
        <v>0</v>
      </c>
      <c r="H57" s="1">
        <v>0.04</v>
      </c>
      <c r="L57">
        <v>1</v>
      </c>
      <c r="M57">
        <v>1</v>
      </c>
      <c r="N57">
        <v>0.01</v>
      </c>
      <c r="O57">
        <v>44900</v>
      </c>
      <c r="P57" t="s">
        <v>363</v>
      </c>
      <c r="Q57" t="s">
        <v>362</v>
      </c>
      <c r="R57" t="s">
        <v>362</v>
      </c>
      <c r="S57">
        <f t="shared" si="0"/>
        <v>0</v>
      </c>
    </row>
    <row r="58" spans="1:19" ht="14.25">
      <c r="A58" s="7" t="s">
        <v>473</v>
      </c>
      <c r="B58" t="s">
        <v>34</v>
      </c>
      <c r="C58" t="s">
        <v>472</v>
      </c>
      <c r="F58" t="s">
        <v>168</v>
      </c>
      <c r="G58" s="1">
        <v>0</v>
      </c>
      <c r="H58" s="1">
        <v>1.45</v>
      </c>
      <c r="L58">
        <v>1</v>
      </c>
      <c r="M58">
        <v>1</v>
      </c>
      <c r="N58">
        <v>0.28</v>
      </c>
      <c r="O58">
        <v>13500</v>
      </c>
      <c r="P58" t="s">
        <v>363</v>
      </c>
      <c r="Q58" t="s">
        <v>362</v>
      </c>
      <c r="R58" t="s">
        <v>362</v>
      </c>
      <c r="S58">
        <f t="shared" si="0"/>
        <v>0</v>
      </c>
    </row>
    <row r="59" spans="1:19" ht="14.25">
      <c r="A59" s="7" t="s">
        <v>232</v>
      </c>
      <c r="B59" t="s">
        <v>34</v>
      </c>
      <c r="C59" t="s">
        <v>233</v>
      </c>
      <c r="F59" t="s">
        <v>168</v>
      </c>
      <c r="G59" s="1">
        <v>0.15</v>
      </c>
      <c r="H59" s="1">
        <v>1.03</v>
      </c>
      <c r="I59">
        <v>0.8</v>
      </c>
      <c r="J59">
        <v>1</v>
      </c>
      <c r="K59">
        <v>0.3</v>
      </c>
      <c r="L59">
        <v>1</v>
      </c>
      <c r="M59">
        <v>1</v>
      </c>
      <c r="N59">
        <v>0.2</v>
      </c>
      <c r="O59">
        <v>1979.1666666666667</v>
      </c>
      <c r="P59" t="s">
        <v>362</v>
      </c>
      <c r="Q59" t="s">
        <v>362</v>
      </c>
      <c r="R59" t="s">
        <v>362</v>
      </c>
      <c r="S59">
        <f t="shared" si="0"/>
        <v>0</v>
      </c>
    </row>
    <row r="60" spans="1:19" ht="14.25">
      <c r="A60" s="7" t="s">
        <v>234</v>
      </c>
      <c r="B60" t="s">
        <v>34</v>
      </c>
      <c r="C60" t="s">
        <v>41</v>
      </c>
      <c r="F60" t="s">
        <v>168</v>
      </c>
      <c r="G60" s="1">
        <v>0.37</v>
      </c>
      <c r="H60" s="1">
        <v>0.37</v>
      </c>
      <c r="I60">
        <v>0.8</v>
      </c>
      <c r="J60">
        <v>1</v>
      </c>
      <c r="K60">
        <v>0.3</v>
      </c>
      <c r="L60">
        <v>1</v>
      </c>
      <c r="M60">
        <v>1</v>
      </c>
      <c r="N60">
        <v>0.07</v>
      </c>
      <c r="O60">
        <v>14600</v>
      </c>
      <c r="P60" t="s">
        <v>362</v>
      </c>
      <c r="Q60" t="s">
        <v>362</v>
      </c>
      <c r="R60" t="s">
        <v>362</v>
      </c>
      <c r="S60">
        <f t="shared" si="0"/>
        <v>0</v>
      </c>
    </row>
    <row r="61" spans="1:19" ht="14.25">
      <c r="A61" s="7" t="s">
        <v>235</v>
      </c>
      <c r="B61" t="s">
        <v>34</v>
      </c>
      <c r="C61" t="s">
        <v>42</v>
      </c>
      <c r="F61" t="s">
        <v>168</v>
      </c>
      <c r="G61" s="1">
        <v>0.72</v>
      </c>
      <c r="H61" s="1">
        <v>0.39</v>
      </c>
      <c r="I61">
        <v>0.8</v>
      </c>
      <c r="J61">
        <v>1</v>
      </c>
      <c r="K61">
        <v>0.3</v>
      </c>
      <c r="L61">
        <v>1</v>
      </c>
      <c r="M61">
        <v>1</v>
      </c>
      <c r="N61">
        <v>0.08</v>
      </c>
      <c r="O61">
        <v>31680</v>
      </c>
      <c r="P61" t="s">
        <v>362</v>
      </c>
      <c r="Q61" t="s">
        <v>362</v>
      </c>
      <c r="R61" t="s">
        <v>362</v>
      </c>
      <c r="S61">
        <f t="shared" si="0"/>
        <v>0</v>
      </c>
    </row>
    <row r="62" spans="1:19" ht="14.25">
      <c r="A62" s="7" t="s">
        <v>236</v>
      </c>
      <c r="B62" t="s">
        <v>34</v>
      </c>
      <c r="C62" t="s">
        <v>43</v>
      </c>
      <c r="F62" t="s">
        <v>168</v>
      </c>
      <c r="G62" s="1">
        <v>0.84</v>
      </c>
      <c r="H62" s="1">
        <v>0.72</v>
      </c>
      <c r="I62" s="6">
        <v>0.8</v>
      </c>
      <c r="J62" s="6">
        <v>1</v>
      </c>
      <c r="K62" s="6">
        <v>0.3</v>
      </c>
      <c r="L62" s="6">
        <v>1</v>
      </c>
      <c r="M62" s="6">
        <v>1</v>
      </c>
      <c r="N62">
        <v>0.14</v>
      </c>
      <c r="O62">
        <v>50300</v>
      </c>
      <c r="P62" t="s">
        <v>362</v>
      </c>
      <c r="Q62" t="s">
        <v>362</v>
      </c>
      <c r="R62" t="s">
        <v>362</v>
      </c>
      <c r="S62">
        <f t="shared" si="0"/>
        <v>0</v>
      </c>
    </row>
    <row r="63" spans="1:19" ht="14.25">
      <c r="A63" s="7" t="s">
        <v>237</v>
      </c>
      <c r="B63" t="s">
        <v>34</v>
      </c>
      <c r="C63" t="s">
        <v>238</v>
      </c>
      <c r="D63" t="s">
        <v>38</v>
      </c>
      <c r="F63" t="s">
        <v>168</v>
      </c>
      <c r="G63" s="1">
        <v>0.09</v>
      </c>
      <c r="H63" s="1">
        <v>0.13</v>
      </c>
      <c r="I63" s="6">
        <v>0.8</v>
      </c>
      <c r="J63" s="6">
        <v>1</v>
      </c>
      <c r="K63" s="6">
        <v>0.3</v>
      </c>
      <c r="L63" s="6">
        <v>1</v>
      </c>
      <c r="M63">
        <v>1</v>
      </c>
      <c r="N63">
        <v>0.03</v>
      </c>
      <c r="O63">
        <v>16119.999999999998</v>
      </c>
      <c r="P63" t="s">
        <v>362</v>
      </c>
      <c r="Q63" t="s">
        <v>362</v>
      </c>
      <c r="R63" t="s">
        <v>362</v>
      </c>
      <c r="S63">
        <f t="shared" si="0"/>
        <v>0</v>
      </c>
    </row>
    <row r="64" spans="1:19" ht="14.25">
      <c r="A64" s="7" t="s">
        <v>475</v>
      </c>
      <c r="B64" t="s">
        <v>34</v>
      </c>
      <c r="C64" t="s">
        <v>474</v>
      </c>
      <c r="F64" t="s">
        <v>168</v>
      </c>
      <c r="G64" s="1">
        <v>0</v>
      </c>
      <c r="H64" s="1">
        <v>0.18</v>
      </c>
      <c r="L64">
        <v>1</v>
      </c>
      <c r="M64">
        <v>1</v>
      </c>
      <c r="N64">
        <v>0.04</v>
      </c>
      <c r="O64">
        <v>21790</v>
      </c>
      <c r="P64" t="s">
        <v>363</v>
      </c>
      <c r="Q64" t="s">
        <v>362</v>
      </c>
      <c r="R64" t="s">
        <v>362</v>
      </c>
      <c r="S64">
        <f t="shared" si="0"/>
        <v>0</v>
      </c>
    </row>
    <row r="65" spans="1:19" ht="14.25">
      <c r="A65" s="7" t="s">
        <v>239</v>
      </c>
      <c r="B65" t="s">
        <v>34</v>
      </c>
      <c r="C65" t="s">
        <v>82</v>
      </c>
      <c r="F65" t="s">
        <v>168</v>
      </c>
      <c r="G65" s="1">
        <v>0</v>
      </c>
      <c r="H65" s="1">
        <v>0.22</v>
      </c>
      <c r="L65">
        <v>1</v>
      </c>
      <c r="M65">
        <v>1</v>
      </c>
      <c r="N65">
        <v>0.04</v>
      </c>
      <c r="O65">
        <v>30622</v>
      </c>
      <c r="P65" t="s">
        <v>363</v>
      </c>
      <c r="Q65" t="s">
        <v>362</v>
      </c>
      <c r="R65" t="s">
        <v>362</v>
      </c>
      <c r="S65">
        <f t="shared" si="0"/>
        <v>0</v>
      </c>
    </row>
    <row r="66" spans="1:19" ht="14.25">
      <c r="A66" s="7" t="s">
        <v>240</v>
      </c>
      <c r="B66" t="s">
        <v>34</v>
      </c>
      <c r="C66" t="s">
        <v>83</v>
      </c>
      <c r="F66" t="s">
        <v>168</v>
      </c>
      <c r="G66" s="1">
        <v>0</v>
      </c>
      <c r="H66" s="1">
        <v>0.23</v>
      </c>
      <c r="L66">
        <v>1</v>
      </c>
      <c r="M66">
        <v>1</v>
      </c>
      <c r="N66">
        <v>0.05</v>
      </c>
      <c r="O66">
        <v>9630</v>
      </c>
      <c r="P66" t="s">
        <v>363</v>
      </c>
      <c r="Q66" t="s">
        <v>362</v>
      </c>
      <c r="R66" t="s">
        <v>362</v>
      </c>
      <c r="S66">
        <f t="shared" si="0"/>
        <v>0</v>
      </c>
    </row>
    <row r="67" spans="1:19" ht="14.25">
      <c r="A67" s="7" t="s">
        <v>241</v>
      </c>
      <c r="B67" t="s">
        <v>34</v>
      </c>
      <c r="C67" t="s">
        <v>44</v>
      </c>
      <c r="F67" t="s">
        <v>168</v>
      </c>
      <c r="G67" s="1">
        <v>0.64</v>
      </c>
      <c r="H67" s="1">
        <v>0.38</v>
      </c>
      <c r="I67">
        <v>0.8</v>
      </c>
      <c r="J67">
        <v>1</v>
      </c>
      <c r="K67">
        <v>0.3</v>
      </c>
      <c r="L67">
        <v>1</v>
      </c>
      <c r="M67">
        <v>1</v>
      </c>
      <c r="N67">
        <v>0.07</v>
      </c>
      <c r="O67">
        <v>87470</v>
      </c>
      <c r="P67" t="s">
        <v>362</v>
      </c>
      <c r="Q67" t="s">
        <v>362</v>
      </c>
      <c r="R67" t="s">
        <v>362</v>
      </c>
      <c r="S67">
        <f t="shared" si="0"/>
        <v>0</v>
      </c>
    </row>
    <row r="68" spans="1:19" ht="14.25">
      <c r="A68" s="7" t="s">
        <v>242</v>
      </c>
      <c r="B68" t="s">
        <v>34</v>
      </c>
      <c r="C68" t="s">
        <v>84</v>
      </c>
      <c r="F68" t="s">
        <v>168</v>
      </c>
      <c r="G68" s="1">
        <v>0</v>
      </c>
      <c r="H68" s="1">
        <v>0.45</v>
      </c>
      <c r="J68" s="6"/>
      <c r="L68">
        <v>1</v>
      </c>
      <c r="M68">
        <v>1</v>
      </c>
      <c r="N68">
        <v>0.09</v>
      </c>
      <c r="O68">
        <v>3580</v>
      </c>
      <c r="P68" t="s">
        <v>363</v>
      </c>
      <c r="Q68" t="s">
        <v>362</v>
      </c>
      <c r="R68" t="s">
        <v>362</v>
      </c>
      <c r="S68">
        <f t="shared" si="0"/>
        <v>0</v>
      </c>
    </row>
    <row r="69" spans="1:19" ht="14.25">
      <c r="A69" s="7" t="s">
        <v>243</v>
      </c>
      <c r="B69" t="s">
        <v>34</v>
      </c>
      <c r="C69" t="s">
        <v>85</v>
      </c>
      <c r="F69" t="s">
        <v>168</v>
      </c>
      <c r="G69" s="1">
        <v>0</v>
      </c>
      <c r="H69" s="1">
        <v>0.02</v>
      </c>
      <c r="J69" s="6"/>
      <c r="L69">
        <v>1</v>
      </c>
      <c r="M69">
        <v>1</v>
      </c>
      <c r="N69">
        <v>0</v>
      </c>
      <c r="O69">
        <v>36390</v>
      </c>
      <c r="P69" t="s">
        <v>363</v>
      </c>
      <c r="Q69" t="s">
        <v>362</v>
      </c>
      <c r="R69" t="s">
        <v>363</v>
      </c>
      <c r="S69">
        <f t="shared" si="0"/>
        <v>0</v>
      </c>
    </row>
    <row r="70" spans="1:18" ht="14.25">
      <c r="A70" s="7" t="s">
        <v>244</v>
      </c>
      <c r="B70" t="s">
        <v>49</v>
      </c>
      <c r="C70" t="s">
        <v>51</v>
      </c>
      <c r="G70" s="1">
        <v>0</v>
      </c>
      <c r="H70" s="1">
        <v>0</v>
      </c>
      <c r="J70" s="6"/>
      <c r="N70">
        <v>0</v>
      </c>
      <c r="O70">
        <v>0</v>
      </c>
      <c r="P70" t="s">
        <v>363</v>
      </c>
      <c r="Q70" t="s">
        <v>363</v>
      </c>
      <c r="R70" t="s">
        <v>363</v>
      </c>
    </row>
    <row r="71" spans="1:18" ht="14.25">
      <c r="A71" s="7" t="s">
        <v>245</v>
      </c>
      <c r="B71" t="s">
        <v>49</v>
      </c>
      <c r="C71" t="s">
        <v>52</v>
      </c>
      <c r="G71" s="1">
        <v>0</v>
      </c>
      <c r="H71" s="1">
        <v>0</v>
      </c>
      <c r="J71" s="6"/>
      <c r="N71">
        <v>0</v>
      </c>
      <c r="O71">
        <v>0</v>
      </c>
      <c r="P71" t="s">
        <v>363</v>
      </c>
      <c r="Q71" t="s">
        <v>363</v>
      </c>
      <c r="R71" t="s">
        <v>363</v>
      </c>
    </row>
    <row r="72" spans="1:18" ht="14.25">
      <c r="A72" s="7" t="s">
        <v>246</v>
      </c>
      <c r="B72" t="s">
        <v>49</v>
      </c>
      <c r="C72" t="s">
        <v>50</v>
      </c>
      <c r="G72" s="1">
        <v>0</v>
      </c>
      <c r="H72" s="1">
        <v>0</v>
      </c>
      <c r="J72" s="6"/>
      <c r="N72">
        <v>0</v>
      </c>
      <c r="O72">
        <v>0</v>
      </c>
      <c r="P72" t="s">
        <v>363</v>
      </c>
      <c r="Q72" t="s">
        <v>363</v>
      </c>
      <c r="R72" t="s">
        <v>363</v>
      </c>
    </row>
    <row r="73" ht="14.25">
      <c r="A73" s="7"/>
    </row>
    <row r="74" ht="14.25">
      <c r="A74" s="7"/>
    </row>
    <row r="75" ht="14.25">
      <c r="A75" s="7"/>
    </row>
    <row r="76" ht="14.25">
      <c r="A76" s="7"/>
    </row>
    <row r="77" ht="14.25">
      <c r="A77" s="7"/>
    </row>
    <row r="78" ht="14.25">
      <c r="A78" s="7"/>
    </row>
    <row r="79" ht="14.25">
      <c r="A79" s="7"/>
    </row>
    <row r="80" spans="1:12" ht="14.25">
      <c r="A80" s="7"/>
      <c r="I80" s="6"/>
      <c r="J80" s="6"/>
      <c r="K80" s="6"/>
      <c r="L80" s="6"/>
    </row>
    <row r="81" ht="14.25">
      <c r="A81" s="7"/>
    </row>
    <row r="82" spans="1:10" ht="14.25">
      <c r="A82" s="7"/>
      <c r="I82" s="6"/>
      <c r="J82" s="6"/>
    </row>
    <row r="83" ht="14.25">
      <c r="A83" s="7"/>
    </row>
    <row r="84" ht="14.25">
      <c r="A84" s="7"/>
    </row>
    <row r="85" ht="14.25">
      <c r="A85" s="7"/>
    </row>
    <row r="86" ht="14.25">
      <c r="A86" s="7"/>
    </row>
    <row r="87" ht="14.25">
      <c r="A87" s="7"/>
    </row>
    <row r="88" spans="1:10" ht="14.25">
      <c r="A88" s="7"/>
      <c r="I88" s="6"/>
      <c r="J88" s="6"/>
    </row>
    <row r="89" ht="14.25">
      <c r="A89" s="7"/>
    </row>
    <row r="90" spans="1:10" ht="14.25">
      <c r="A90" s="7"/>
      <c r="I90" s="6"/>
      <c r="J90" s="6"/>
    </row>
    <row r="91" ht="14.25">
      <c r="A91" s="7"/>
    </row>
    <row r="92" ht="14.25">
      <c r="A92" s="7"/>
    </row>
    <row r="93" ht="14.25">
      <c r="A93" s="7"/>
    </row>
    <row r="94" ht="14.25">
      <c r="A94" s="7"/>
    </row>
    <row r="95" ht="14.25">
      <c r="A95" s="7"/>
    </row>
    <row r="96" ht="14.25">
      <c r="A96" s="7"/>
    </row>
    <row r="97" ht="14.25">
      <c r="A97" s="7"/>
    </row>
    <row r="98" ht="14.25">
      <c r="A98" s="7"/>
    </row>
    <row r="99" ht="14.25">
      <c r="A99" s="7"/>
    </row>
    <row r="100" ht="14.25">
      <c r="A100" s="7"/>
    </row>
    <row r="101" spans="1:10" ht="14.25">
      <c r="A101" s="7"/>
      <c r="I101" s="6"/>
      <c r="J101" s="6"/>
    </row>
    <row r="102" ht="14.25">
      <c r="A102" s="7"/>
    </row>
    <row r="103" ht="14.25">
      <c r="A103" s="7"/>
    </row>
    <row r="104" ht="14.25">
      <c r="A104" s="7"/>
    </row>
    <row r="105" spans="1:10" ht="14.25">
      <c r="A105" s="7"/>
      <c r="I105" s="6"/>
      <c r="J105" s="6"/>
    </row>
    <row r="106" ht="14.25">
      <c r="A106" s="7"/>
    </row>
    <row r="107" ht="14.25">
      <c r="A107" s="7"/>
    </row>
    <row r="108" ht="14.25">
      <c r="A108" s="7"/>
    </row>
    <row r="109" ht="14.25">
      <c r="A109" s="7"/>
    </row>
    <row r="110" ht="14.25">
      <c r="A110" s="7"/>
    </row>
    <row r="111" ht="14.25">
      <c r="A111" s="7"/>
    </row>
    <row r="112" ht="14.25">
      <c r="A112" s="7"/>
    </row>
    <row r="113" ht="14.25">
      <c r="A113" s="7"/>
    </row>
    <row r="114" ht="14.25">
      <c r="A114" s="7"/>
    </row>
    <row r="115" ht="14.25">
      <c r="A115" s="7"/>
    </row>
    <row r="116" ht="14.25">
      <c r="A116" s="7"/>
    </row>
    <row r="117" ht="14.25">
      <c r="A117" s="7"/>
    </row>
    <row r="118" ht="14.25">
      <c r="A118" s="7"/>
    </row>
    <row r="119" ht="14.25">
      <c r="A119" s="7"/>
    </row>
    <row r="120" ht="14.25">
      <c r="A120" s="7"/>
    </row>
    <row r="121" ht="14.25">
      <c r="A121" s="7"/>
    </row>
    <row r="122" ht="14.25">
      <c r="A122" s="7"/>
    </row>
    <row r="123" ht="14.25">
      <c r="A123" s="7"/>
    </row>
    <row r="124" ht="14.25">
      <c r="A124" s="7"/>
    </row>
    <row r="125" ht="14.25">
      <c r="A125" s="7"/>
    </row>
    <row r="126" ht="14.25">
      <c r="A126" s="7"/>
    </row>
    <row r="127" ht="14.25">
      <c r="A127" s="7"/>
    </row>
    <row r="128" ht="14.25">
      <c r="A128" s="7"/>
    </row>
    <row r="129" ht="14.25">
      <c r="A129" s="7"/>
    </row>
    <row r="130" spans="1:12" ht="14.25">
      <c r="A130" s="7"/>
      <c r="I130" s="6"/>
      <c r="J130" s="6"/>
      <c r="K130" s="6"/>
      <c r="L130" s="6"/>
    </row>
    <row r="131" spans="1:10" ht="14.25">
      <c r="A131" s="7"/>
      <c r="I131" s="6"/>
      <c r="J131" s="6"/>
    </row>
    <row r="132" ht="14.25">
      <c r="A132" s="7"/>
    </row>
    <row r="133" ht="14.25">
      <c r="A133" s="7"/>
    </row>
    <row r="134" ht="14.25">
      <c r="A134" s="7"/>
    </row>
    <row r="135" ht="14.25">
      <c r="A135" s="7"/>
    </row>
    <row r="136" ht="14.25">
      <c r="A136" s="7"/>
    </row>
    <row r="137" ht="14.25">
      <c r="A137" s="7"/>
    </row>
    <row r="138" ht="14.25">
      <c r="A138" s="7"/>
    </row>
    <row r="139" ht="14.25">
      <c r="A139" s="7"/>
    </row>
    <row r="140" ht="14.25">
      <c r="A140" s="7"/>
    </row>
    <row r="141" ht="14.25">
      <c r="A141" s="7"/>
    </row>
    <row r="142" spans="1:10" ht="14.25">
      <c r="A142" s="7"/>
      <c r="I142" s="6"/>
      <c r="J142" s="6"/>
    </row>
    <row r="143" ht="14.25">
      <c r="A143" s="7"/>
    </row>
    <row r="144" ht="14.25">
      <c r="A144" s="7"/>
    </row>
    <row r="145" spans="1:10" ht="14.25">
      <c r="A145" s="7"/>
      <c r="I145" s="6"/>
      <c r="J145" s="6"/>
    </row>
    <row r="146" spans="1:10" ht="14.25">
      <c r="A146" s="7"/>
      <c r="I146" s="6"/>
      <c r="J146" s="6"/>
    </row>
    <row r="147" spans="1:10" ht="14.25">
      <c r="A147" s="7"/>
      <c r="I147" s="6"/>
      <c r="J147" s="6"/>
    </row>
    <row r="148" ht="14.25">
      <c r="A148" s="7"/>
    </row>
    <row r="149" ht="14.25">
      <c r="A149" s="7"/>
    </row>
    <row r="150" ht="14.25">
      <c r="A150" s="7"/>
    </row>
    <row r="151" ht="14.25">
      <c r="A151" s="7"/>
    </row>
    <row r="152" ht="14.25">
      <c r="A152" s="7"/>
    </row>
    <row r="153" ht="14.25">
      <c r="A153" s="7"/>
    </row>
    <row r="154" ht="14.25">
      <c r="A154" s="7"/>
    </row>
    <row r="155" ht="14.25">
      <c r="A155" s="7"/>
    </row>
    <row r="156" ht="14.25">
      <c r="A156" s="7"/>
    </row>
    <row r="157" ht="14.25">
      <c r="A157" s="7"/>
    </row>
    <row r="158" ht="14.25">
      <c r="A158" s="7"/>
    </row>
    <row r="159" ht="14.25">
      <c r="A159" s="7"/>
    </row>
    <row r="160" ht="14.25">
      <c r="A160" s="7"/>
    </row>
    <row r="161" ht="14.25">
      <c r="A161" s="7"/>
    </row>
    <row r="162" ht="14.25">
      <c r="A162" s="7"/>
    </row>
    <row r="163" ht="14.25">
      <c r="A163" s="7"/>
    </row>
    <row r="164" ht="14.25">
      <c r="A164" s="7"/>
    </row>
    <row r="165" ht="14.25">
      <c r="A165" s="7"/>
    </row>
    <row r="166" ht="14.25">
      <c r="A166" s="7"/>
    </row>
    <row r="167" spans="1:12" ht="14.25">
      <c r="A167" s="7"/>
      <c r="I167" s="6"/>
      <c r="J167" s="6"/>
      <c r="K167" s="6"/>
      <c r="L167" s="6"/>
    </row>
    <row r="168" ht="14.25">
      <c r="A168" s="7"/>
    </row>
    <row r="169" ht="14.25">
      <c r="A169" s="7"/>
    </row>
    <row r="170" ht="14.25">
      <c r="A170" s="7"/>
    </row>
    <row r="171" spans="1:12" ht="14.25">
      <c r="A171" s="7"/>
      <c r="I171" s="6"/>
      <c r="J171" s="6"/>
      <c r="K171" s="6"/>
      <c r="L171" s="6"/>
    </row>
    <row r="172" spans="1:10" ht="14.25">
      <c r="A172" s="7"/>
      <c r="J172" s="6"/>
    </row>
    <row r="173" spans="1:10" ht="14.25">
      <c r="A173" s="7"/>
      <c r="J173" s="6"/>
    </row>
    <row r="174" spans="1:10" ht="14.25">
      <c r="A174" s="7"/>
      <c r="J174" s="6"/>
    </row>
    <row r="175" ht="14.25"/>
    <row r="176" ht="14.25"/>
    <row r="177" spans="15:18" ht="14.25">
      <c r="P177" t="str">
        <f aca="true" t="shared" si="1" ref="P177:P195">IF(G177=0,"No","Yes")</f>
        <v>No</v>
      </c>
      <c r="Q177" t="str">
        <f aca="true" t="shared" si="2" ref="Q177:Q195">IF(H177=0,"No","Yes")</f>
        <v>No</v>
      </c>
      <c r="R177" t="str">
        <f aca="true" t="shared" si="3" ref="R177:R195">IF(N177=0,"No","Yes")</f>
        <v>No</v>
      </c>
    </row>
    <row r="178" spans="15:18" ht="14.25">
      <c r="P178" t="str">
        <f t="shared" si="1"/>
        <v>No</v>
      </c>
      <c r="Q178" t="str">
        <f t="shared" si="2"/>
        <v>No</v>
      </c>
      <c r="R178" t="str">
        <f t="shared" si="3"/>
        <v>No</v>
      </c>
    </row>
    <row r="179" spans="15:18" ht="14.25">
      <c r="P179" t="str">
        <f t="shared" si="1"/>
        <v>No</v>
      </c>
      <c r="Q179" t="str">
        <f t="shared" si="2"/>
        <v>No</v>
      </c>
      <c r="R179" t="str">
        <f t="shared" si="3"/>
        <v>No</v>
      </c>
    </row>
    <row r="180" spans="15:18" ht="14.25">
      <c r="P180" t="str">
        <f t="shared" si="1"/>
        <v>No</v>
      </c>
      <c r="Q180" t="str">
        <f t="shared" si="2"/>
        <v>No</v>
      </c>
      <c r="R180" t="str">
        <f t="shared" si="3"/>
        <v>No</v>
      </c>
    </row>
    <row r="181" spans="15:18" ht="14.25">
      <c r="P181" t="str">
        <f t="shared" si="1"/>
        <v>No</v>
      </c>
      <c r="Q181" t="str">
        <f t="shared" si="2"/>
        <v>No</v>
      </c>
      <c r="R181" t="str">
        <f t="shared" si="3"/>
        <v>No</v>
      </c>
    </row>
    <row r="182" spans="15:18" ht="14.25">
      <c r="P182" t="str">
        <f t="shared" si="1"/>
        <v>No</v>
      </c>
      <c r="Q182" t="str">
        <f t="shared" si="2"/>
        <v>No</v>
      </c>
      <c r="R182" t="str">
        <f t="shared" si="3"/>
        <v>No</v>
      </c>
    </row>
    <row r="183" spans="15:18" ht="14.25">
      <c r="P183" t="str">
        <f t="shared" si="1"/>
        <v>No</v>
      </c>
      <c r="Q183" t="str">
        <f t="shared" si="2"/>
        <v>No</v>
      </c>
      <c r="R183" t="str">
        <f t="shared" si="3"/>
        <v>No</v>
      </c>
    </row>
    <row r="184" spans="15:18" ht="14.25">
      <c r="P184" t="str">
        <f t="shared" si="1"/>
        <v>No</v>
      </c>
      <c r="Q184" t="str">
        <f t="shared" si="2"/>
        <v>No</v>
      </c>
      <c r="R184" t="str">
        <f t="shared" si="3"/>
        <v>No</v>
      </c>
    </row>
    <row r="185" spans="15:18" ht="14.25">
      <c r="P185" t="str">
        <f t="shared" si="1"/>
        <v>No</v>
      </c>
      <c r="Q185" t="str">
        <f t="shared" si="2"/>
        <v>No</v>
      </c>
      <c r="R185" t="str">
        <f t="shared" si="3"/>
        <v>No</v>
      </c>
    </row>
    <row r="186" spans="15:18" ht="14.25">
      <c r="P186" t="str">
        <f t="shared" si="1"/>
        <v>No</v>
      </c>
      <c r="Q186" t="str">
        <f t="shared" si="2"/>
        <v>No</v>
      </c>
      <c r="R186" t="str">
        <f t="shared" si="3"/>
        <v>No</v>
      </c>
    </row>
    <row r="187" spans="15:18" ht="14.25">
      <c r="P187" t="str">
        <f t="shared" si="1"/>
        <v>No</v>
      </c>
      <c r="Q187" t="str">
        <f t="shared" si="2"/>
        <v>No</v>
      </c>
      <c r="R187" t="str">
        <f t="shared" si="3"/>
        <v>No</v>
      </c>
    </row>
    <row r="188" spans="15:18" ht="14.25">
      <c r="P188" t="str">
        <f t="shared" si="1"/>
        <v>No</v>
      </c>
      <c r="Q188" t="str">
        <f t="shared" si="2"/>
        <v>No</v>
      </c>
      <c r="R188" t="str">
        <f t="shared" si="3"/>
        <v>No</v>
      </c>
    </row>
    <row r="189" spans="15:18" ht="14.25">
      <c r="P189" t="str">
        <f t="shared" si="1"/>
        <v>No</v>
      </c>
      <c r="Q189" t="str">
        <f t="shared" si="2"/>
        <v>No</v>
      </c>
      <c r="R189" t="str">
        <f t="shared" si="3"/>
        <v>No</v>
      </c>
    </row>
    <row r="190" spans="15:18" ht="14.25">
      <c r="P190" t="str">
        <f t="shared" si="1"/>
        <v>No</v>
      </c>
      <c r="Q190" t="str">
        <f t="shared" si="2"/>
        <v>No</v>
      </c>
      <c r="R190" t="str">
        <f t="shared" si="3"/>
        <v>No</v>
      </c>
    </row>
    <row r="191" spans="15:18" ht="14.25">
      <c r="P191" t="str">
        <f t="shared" si="1"/>
        <v>No</v>
      </c>
      <c r="Q191" t="str">
        <f t="shared" si="2"/>
        <v>No</v>
      </c>
      <c r="R191" t="str">
        <f t="shared" si="3"/>
        <v>No</v>
      </c>
    </row>
    <row r="192" spans="15:18" ht="14.25">
      <c r="P192" t="str">
        <f t="shared" si="1"/>
        <v>No</v>
      </c>
      <c r="Q192" t="str">
        <f t="shared" si="2"/>
        <v>No</v>
      </c>
      <c r="R192" t="str">
        <f t="shared" si="3"/>
        <v>No</v>
      </c>
    </row>
    <row r="193" spans="15:18" ht="14.25">
      <c r="P193" t="str">
        <f t="shared" si="1"/>
        <v>No</v>
      </c>
      <c r="Q193" t="str">
        <f t="shared" si="2"/>
        <v>No</v>
      </c>
      <c r="R193" t="str">
        <f t="shared" si="3"/>
        <v>No</v>
      </c>
    </row>
    <row r="194" spans="15:18" ht="14.25">
      <c r="P194" t="str">
        <f t="shared" si="1"/>
        <v>No</v>
      </c>
      <c r="Q194" t="str">
        <f t="shared" si="2"/>
        <v>No</v>
      </c>
      <c r="R194" t="str">
        <f t="shared" si="3"/>
        <v>No</v>
      </c>
    </row>
    <row r="195" spans="15:18" ht="14.25">
      <c r="P195" t="str">
        <f t="shared" si="1"/>
        <v>No</v>
      </c>
      <c r="Q195" t="str">
        <f t="shared" si="2"/>
        <v>No</v>
      </c>
      <c r="R195" t="str">
        <f t="shared" si="3"/>
        <v>No</v>
      </c>
    </row>
    <row r="196" spans="15:18" ht="14.25">
      <c r="P196" t="str">
        <f aca="true" t="shared" si="4" ref="P196:P259">IF(G196=0,"No","Yes")</f>
        <v>No</v>
      </c>
      <c r="Q196" t="str">
        <f aca="true" t="shared" si="5" ref="Q196:Q259">IF(H196=0,"No","Yes")</f>
        <v>No</v>
      </c>
      <c r="R196" t="str">
        <f aca="true" t="shared" si="6" ref="R196:R259">IF(N196=0,"No","Yes")</f>
        <v>No</v>
      </c>
    </row>
    <row r="197" spans="15:18" ht="14.25">
      <c r="P197" t="str">
        <f t="shared" si="4"/>
        <v>No</v>
      </c>
      <c r="Q197" t="str">
        <f t="shared" si="5"/>
        <v>No</v>
      </c>
      <c r="R197" t="str">
        <f t="shared" si="6"/>
        <v>No</v>
      </c>
    </row>
    <row r="198" spans="15:18" ht="14.25">
      <c r="P198" t="str">
        <f t="shared" si="4"/>
        <v>No</v>
      </c>
      <c r="Q198" t="str">
        <f t="shared" si="5"/>
        <v>No</v>
      </c>
      <c r="R198" t="str">
        <f t="shared" si="6"/>
        <v>No</v>
      </c>
    </row>
    <row r="199" spans="15:18" ht="14.25">
      <c r="P199" t="str">
        <f t="shared" si="4"/>
        <v>No</v>
      </c>
      <c r="Q199" t="str">
        <f t="shared" si="5"/>
        <v>No</v>
      </c>
      <c r="R199" t="str">
        <f t="shared" si="6"/>
        <v>No</v>
      </c>
    </row>
    <row r="200" spans="15:18" ht="14.25">
      <c r="P200" t="str">
        <f t="shared" si="4"/>
        <v>No</v>
      </c>
      <c r="Q200" t="str">
        <f t="shared" si="5"/>
        <v>No</v>
      </c>
      <c r="R200" t="str">
        <f t="shared" si="6"/>
        <v>No</v>
      </c>
    </row>
    <row r="201" spans="15:18" ht="14.25">
      <c r="P201" t="str">
        <f t="shared" si="4"/>
        <v>No</v>
      </c>
      <c r="Q201" t="str">
        <f t="shared" si="5"/>
        <v>No</v>
      </c>
      <c r="R201" t="str">
        <f t="shared" si="6"/>
        <v>No</v>
      </c>
    </row>
    <row r="202" spans="15:18" ht="14.25">
      <c r="P202" t="str">
        <f t="shared" si="4"/>
        <v>No</v>
      </c>
      <c r="Q202" t="str">
        <f t="shared" si="5"/>
        <v>No</v>
      </c>
      <c r="R202" t="str">
        <f t="shared" si="6"/>
        <v>No</v>
      </c>
    </row>
    <row r="203" spans="15:18" ht="14.25">
      <c r="P203" t="str">
        <f t="shared" si="4"/>
        <v>No</v>
      </c>
      <c r="Q203" t="str">
        <f t="shared" si="5"/>
        <v>No</v>
      </c>
      <c r="R203" t="str">
        <f t="shared" si="6"/>
        <v>No</v>
      </c>
    </row>
    <row r="204" spans="15:18" ht="14.25">
      <c r="P204" t="str">
        <f t="shared" si="4"/>
        <v>No</v>
      </c>
      <c r="Q204" t="str">
        <f t="shared" si="5"/>
        <v>No</v>
      </c>
      <c r="R204" t="str">
        <f t="shared" si="6"/>
        <v>No</v>
      </c>
    </row>
    <row r="205" spans="15:18" ht="14.25">
      <c r="P205" t="str">
        <f t="shared" si="4"/>
        <v>No</v>
      </c>
      <c r="Q205" t="str">
        <f t="shared" si="5"/>
        <v>No</v>
      </c>
      <c r="R205" t="str">
        <f t="shared" si="6"/>
        <v>No</v>
      </c>
    </row>
    <row r="206" spans="15:18" ht="14.25">
      <c r="P206" t="str">
        <f t="shared" si="4"/>
        <v>No</v>
      </c>
      <c r="Q206" t="str">
        <f t="shared" si="5"/>
        <v>No</v>
      </c>
      <c r="R206" t="str">
        <f t="shared" si="6"/>
        <v>No</v>
      </c>
    </row>
    <row r="207" spans="15:18" ht="14.25">
      <c r="P207" t="str">
        <f t="shared" si="4"/>
        <v>No</v>
      </c>
      <c r="Q207" t="str">
        <f t="shared" si="5"/>
        <v>No</v>
      </c>
      <c r="R207" t="str">
        <f t="shared" si="6"/>
        <v>No</v>
      </c>
    </row>
    <row r="208" spans="15:18" ht="14.25">
      <c r="P208" t="str">
        <f t="shared" si="4"/>
        <v>No</v>
      </c>
      <c r="Q208" t="str">
        <f t="shared" si="5"/>
        <v>No</v>
      </c>
      <c r="R208" t="str">
        <f t="shared" si="6"/>
        <v>No</v>
      </c>
    </row>
    <row r="209" spans="15:18" ht="14.25">
      <c r="P209" t="str">
        <f t="shared" si="4"/>
        <v>No</v>
      </c>
      <c r="Q209" t="str">
        <f t="shared" si="5"/>
        <v>No</v>
      </c>
      <c r="R209" t="str">
        <f t="shared" si="6"/>
        <v>No</v>
      </c>
    </row>
    <row r="210" spans="15:18" ht="14.25">
      <c r="P210" t="str">
        <f t="shared" si="4"/>
        <v>No</v>
      </c>
      <c r="Q210" t="str">
        <f t="shared" si="5"/>
        <v>No</v>
      </c>
      <c r="R210" t="str">
        <f t="shared" si="6"/>
        <v>No</v>
      </c>
    </row>
    <row r="211" spans="15:18" ht="14.25">
      <c r="P211" t="str">
        <f t="shared" si="4"/>
        <v>No</v>
      </c>
      <c r="Q211" t="str">
        <f t="shared" si="5"/>
        <v>No</v>
      </c>
      <c r="R211" t="str">
        <f t="shared" si="6"/>
        <v>No</v>
      </c>
    </row>
    <row r="212" spans="15:18" ht="14.25">
      <c r="P212" t="str">
        <f t="shared" si="4"/>
        <v>No</v>
      </c>
      <c r="Q212" t="str">
        <f t="shared" si="5"/>
        <v>No</v>
      </c>
      <c r="R212" t="str">
        <f t="shared" si="6"/>
        <v>No</v>
      </c>
    </row>
    <row r="213" spans="15:18" ht="14.25">
      <c r="P213" t="str">
        <f t="shared" si="4"/>
        <v>No</v>
      </c>
      <c r="Q213" t="str">
        <f t="shared" si="5"/>
        <v>No</v>
      </c>
      <c r="R213" t="str">
        <f t="shared" si="6"/>
        <v>No</v>
      </c>
    </row>
    <row r="214" spans="15:18" ht="14.25">
      <c r="P214" t="str">
        <f t="shared" si="4"/>
        <v>No</v>
      </c>
      <c r="Q214" t="str">
        <f t="shared" si="5"/>
        <v>No</v>
      </c>
      <c r="R214" t="str">
        <f t="shared" si="6"/>
        <v>No</v>
      </c>
    </row>
    <row r="215" spans="15:18" ht="14.25">
      <c r="P215" t="str">
        <f t="shared" si="4"/>
        <v>No</v>
      </c>
      <c r="Q215" t="str">
        <f t="shared" si="5"/>
        <v>No</v>
      </c>
      <c r="R215" t="str">
        <f t="shared" si="6"/>
        <v>No</v>
      </c>
    </row>
    <row r="216" spans="15:18" ht="14.25">
      <c r="P216" t="str">
        <f t="shared" si="4"/>
        <v>No</v>
      </c>
      <c r="Q216" t="str">
        <f t="shared" si="5"/>
        <v>No</v>
      </c>
      <c r="R216" t="str">
        <f t="shared" si="6"/>
        <v>No</v>
      </c>
    </row>
    <row r="217" spans="15:18" ht="14.25">
      <c r="P217" t="str">
        <f t="shared" si="4"/>
        <v>No</v>
      </c>
      <c r="Q217" t="str">
        <f t="shared" si="5"/>
        <v>No</v>
      </c>
      <c r="R217" t="str">
        <f t="shared" si="6"/>
        <v>No</v>
      </c>
    </row>
    <row r="218" spans="15:18" ht="14.25">
      <c r="P218" t="str">
        <f t="shared" si="4"/>
        <v>No</v>
      </c>
      <c r="Q218" t="str">
        <f t="shared" si="5"/>
        <v>No</v>
      </c>
      <c r="R218" t="str">
        <f t="shared" si="6"/>
        <v>No</v>
      </c>
    </row>
    <row r="219" spans="15:18" ht="14.25">
      <c r="P219" t="str">
        <f t="shared" si="4"/>
        <v>No</v>
      </c>
      <c r="Q219" t="str">
        <f t="shared" si="5"/>
        <v>No</v>
      </c>
      <c r="R219" t="str">
        <f t="shared" si="6"/>
        <v>No</v>
      </c>
    </row>
    <row r="220" spans="15:18" ht="14.25">
      <c r="P220" t="str">
        <f t="shared" si="4"/>
        <v>No</v>
      </c>
      <c r="Q220" t="str">
        <f t="shared" si="5"/>
        <v>No</v>
      </c>
      <c r="R220" t="str">
        <f t="shared" si="6"/>
        <v>No</v>
      </c>
    </row>
    <row r="221" spans="15:18" ht="14.25">
      <c r="P221" t="str">
        <f t="shared" si="4"/>
        <v>No</v>
      </c>
      <c r="Q221" t="str">
        <f t="shared" si="5"/>
        <v>No</v>
      </c>
      <c r="R221" t="str">
        <f t="shared" si="6"/>
        <v>No</v>
      </c>
    </row>
    <row r="222" spans="15:18" ht="14.25">
      <c r="P222" t="str">
        <f t="shared" si="4"/>
        <v>No</v>
      </c>
      <c r="Q222" t="str">
        <f t="shared" si="5"/>
        <v>No</v>
      </c>
      <c r="R222" t="str">
        <f t="shared" si="6"/>
        <v>No</v>
      </c>
    </row>
    <row r="223" spans="15:18" ht="14.25">
      <c r="P223" t="str">
        <f t="shared" si="4"/>
        <v>No</v>
      </c>
      <c r="Q223" t="str">
        <f t="shared" si="5"/>
        <v>No</v>
      </c>
      <c r="R223" t="str">
        <f t="shared" si="6"/>
        <v>No</v>
      </c>
    </row>
    <row r="224" spans="15:18" ht="14.25">
      <c r="P224" t="str">
        <f t="shared" si="4"/>
        <v>No</v>
      </c>
      <c r="Q224" t="str">
        <f t="shared" si="5"/>
        <v>No</v>
      </c>
      <c r="R224" t="str">
        <f t="shared" si="6"/>
        <v>No</v>
      </c>
    </row>
    <row r="225" spans="15:18" ht="14.25">
      <c r="P225" t="str">
        <f t="shared" si="4"/>
        <v>No</v>
      </c>
      <c r="Q225" t="str">
        <f t="shared" si="5"/>
        <v>No</v>
      </c>
      <c r="R225" t="str">
        <f t="shared" si="6"/>
        <v>No</v>
      </c>
    </row>
    <row r="226" spans="15:18" ht="14.25">
      <c r="P226" t="str">
        <f t="shared" si="4"/>
        <v>No</v>
      </c>
      <c r="Q226" t="str">
        <f t="shared" si="5"/>
        <v>No</v>
      </c>
      <c r="R226" t="str">
        <f t="shared" si="6"/>
        <v>No</v>
      </c>
    </row>
    <row r="227" spans="15:18" ht="14.25">
      <c r="P227" t="str">
        <f t="shared" si="4"/>
        <v>No</v>
      </c>
      <c r="Q227" t="str">
        <f t="shared" si="5"/>
        <v>No</v>
      </c>
      <c r="R227" t="str">
        <f t="shared" si="6"/>
        <v>No</v>
      </c>
    </row>
    <row r="228" spans="15:18" ht="14.25">
      <c r="P228" t="str">
        <f t="shared" si="4"/>
        <v>No</v>
      </c>
      <c r="Q228" t="str">
        <f t="shared" si="5"/>
        <v>No</v>
      </c>
      <c r="R228" t="str">
        <f t="shared" si="6"/>
        <v>No</v>
      </c>
    </row>
    <row r="229" spans="15:18" ht="14.25">
      <c r="P229" t="str">
        <f t="shared" si="4"/>
        <v>No</v>
      </c>
      <c r="Q229" t="str">
        <f t="shared" si="5"/>
        <v>No</v>
      </c>
      <c r="R229" t="str">
        <f t="shared" si="6"/>
        <v>No</v>
      </c>
    </row>
    <row r="230" spans="15:18" ht="14.25">
      <c r="P230" t="str">
        <f t="shared" si="4"/>
        <v>No</v>
      </c>
      <c r="Q230" t="str">
        <f t="shared" si="5"/>
        <v>No</v>
      </c>
      <c r="R230" t="str">
        <f t="shared" si="6"/>
        <v>No</v>
      </c>
    </row>
    <row r="231" spans="15:18" ht="14.25">
      <c r="P231" t="str">
        <f t="shared" si="4"/>
        <v>No</v>
      </c>
      <c r="Q231" t="str">
        <f t="shared" si="5"/>
        <v>No</v>
      </c>
      <c r="R231" t="str">
        <f t="shared" si="6"/>
        <v>No</v>
      </c>
    </row>
    <row r="232" spans="15:18" ht="14.25">
      <c r="P232" t="str">
        <f t="shared" si="4"/>
        <v>No</v>
      </c>
      <c r="Q232" t="str">
        <f t="shared" si="5"/>
        <v>No</v>
      </c>
      <c r="R232" t="str">
        <f t="shared" si="6"/>
        <v>No</v>
      </c>
    </row>
    <row r="233" spans="15:18" ht="14.25">
      <c r="P233" t="str">
        <f t="shared" si="4"/>
        <v>No</v>
      </c>
      <c r="Q233" t="str">
        <f t="shared" si="5"/>
        <v>No</v>
      </c>
      <c r="R233" t="str">
        <f t="shared" si="6"/>
        <v>No</v>
      </c>
    </row>
    <row r="234" spans="15:18" ht="14.25">
      <c r="P234" t="str">
        <f t="shared" si="4"/>
        <v>No</v>
      </c>
      <c r="Q234" t="str">
        <f t="shared" si="5"/>
        <v>No</v>
      </c>
      <c r="R234" t="str">
        <f t="shared" si="6"/>
        <v>No</v>
      </c>
    </row>
    <row r="235" spans="15:18" ht="14.25">
      <c r="P235" t="str">
        <f t="shared" si="4"/>
        <v>No</v>
      </c>
      <c r="Q235" t="str">
        <f t="shared" si="5"/>
        <v>No</v>
      </c>
      <c r="R235" t="str">
        <f t="shared" si="6"/>
        <v>No</v>
      </c>
    </row>
    <row r="236" spans="15:18" ht="14.25">
      <c r="P236" t="str">
        <f t="shared" si="4"/>
        <v>No</v>
      </c>
      <c r="Q236" t="str">
        <f t="shared" si="5"/>
        <v>No</v>
      </c>
      <c r="R236" t="str">
        <f t="shared" si="6"/>
        <v>No</v>
      </c>
    </row>
    <row r="237" spans="15:18" ht="14.25">
      <c r="P237" t="str">
        <f t="shared" si="4"/>
        <v>No</v>
      </c>
      <c r="Q237" t="str">
        <f t="shared" si="5"/>
        <v>No</v>
      </c>
      <c r="R237" t="str">
        <f t="shared" si="6"/>
        <v>No</v>
      </c>
    </row>
    <row r="238" spans="15:18" ht="14.25">
      <c r="P238" t="str">
        <f t="shared" si="4"/>
        <v>No</v>
      </c>
      <c r="Q238" t="str">
        <f t="shared" si="5"/>
        <v>No</v>
      </c>
      <c r="R238" t="str">
        <f t="shared" si="6"/>
        <v>No</v>
      </c>
    </row>
    <row r="239" spans="15:18" ht="14.25">
      <c r="P239" t="str">
        <f t="shared" si="4"/>
        <v>No</v>
      </c>
      <c r="Q239" t="str">
        <f t="shared" si="5"/>
        <v>No</v>
      </c>
      <c r="R239" t="str">
        <f t="shared" si="6"/>
        <v>No</v>
      </c>
    </row>
    <row r="240" spans="15:18" ht="14.25">
      <c r="P240" t="str">
        <f t="shared" si="4"/>
        <v>No</v>
      </c>
      <c r="Q240" t="str">
        <f t="shared" si="5"/>
        <v>No</v>
      </c>
      <c r="R240" t="str">
        <f t="shared" si="6"/>
        <v>No</v>
      </c>
    </row>
    <row r="241" spans="15:18" ht="14.25">
      <c r="P241" t="str">
        <f t="shared" si="4"/>
        <v>No</v>
      </c>
      <c r="Q241" t="str">
        <f t="shared" si="5"/>
        <v>No</v>
      </c>
      <c r="R241" t="str">
        <f t="shared" si="6"/>
        <v>No</v>
      </c>
    </row>
    <row r="242" spans="15:18" ht="14.25">
      <c r="P242" t="str">
        <f t="shared" si="4"/>
        <v>No</v>
      </c>
      <c r="Q242" t="str">
        <f t="shared" si="5"/>
        <v>No</v>
      </c>
      <c r="R242" t="str">
        <f t="shared" si="6"/>
        <v>No</v>
      </c>
    </row>
    <row r="243" spans="15:18" ht="14.25">
      <c r="P243" t="str">
        <f t="shared" si="4"/>
        <v>No</v>
      </c>
      <c r="Q243" t="str">
        <f t="shared" si="5"/>
        <v>No</v>
      </c>
      <c r="R243" t="str">
        <f t="shared" si="6"/>
        <v>No</v>
      </c>
    </row>
    <row r="244" spans="15:18" ht="14.25">
      <c r="P244" t="str">
        <f t="shared" si="4"/>
        <v>No</v>
      </c>
      <c r="Q244" t="str">
        <f t="shared" si="5"/>
        <v>No</v>
      </c>
      <c r="R244" t="str">
        <f t="shared" si="6"/>
        <v>No</v>
      </c>
    </row>
    <row r="245" spans="15:18" ht="14.25">
      <c r="P245" t="str">
        <f t="shared" si="4"/>
        <v>No</v>
      </c>
      <c r="Q245" t="str">
        <f t="shared" si="5"/>
        <v>No</v>
      </c>
      <c r="R245" t="str">
        <f t="shared" si="6"/>
        <v>No</v>
      </c>
    </row>
    <row r="246" spans="15:18" ht="14.25">
      <c r="P246" t="str">
        <f t="shared" si="4"/>
        <v>No</v>
      </c>
      <c r="Q246" t="str">
        <f t="shared" si="5"/>
        <v>No</v>
      </c>
      <c r="R246" t="str">
        <f t="shared" si="6"/>
        <v>No</v>
      </c>
    </row>
    <row r="247" spans="15:18" ht="14.25">
      <c r="P247" t="str">
        <f t="shared" si="4"/>
        <v>No</v>
      </c>
      <c r="Q247" t="str">
        <f t="shared" si="5"/>
        <v>No</v>
      </c>
      <c r="R247" t="str">
        <f t="shared" si="6"/>
        <v>No</v>
      </c>
    </row>
    <row r="248" spans="15:18" ht="14.25">
      <c r="P248" t="str">
        <f t="shared" si="4"/>
        <v>No</v>
      </c>
      <c r="Q248" t="str">
        <f t="shared" si="5"/>
        <v>No</v>
      </c>
      <c r="R248" t="str">
        <f t="shared" si="6"/>
        <v>No</v>
      </c>
    </row>
    <row r="249" spans="15:18" ht="14.25">
      <c r="P249" t="str">
        <f t="shared" si="4"/>
        <v>No</v>
      </c>
      <c r="Q249" t="str">
        <f t="shared" si="5"/>
        <v>No</v>
      </c>
      <c r="R249" t="str">
        <f t="shared" si="6"/>
        <v>No</v>
      </c>
    </row>
    <row r="250" spans="15:18" ht="14.25">
      <c r="P250" t="str">
        <f t="shared" si="4"/>
        <v>No</v>
      </c>
      <c r="Q250" t="str">
        <f t="shared" si="5"/>
        <v>No</v>
      </c>
      <c r="R250" t="str">
        <f t="shared" si="6"/>
        <v>No</v>
      </c>
    </row>
    <row r="251" spans="15:18" ht="14.25">
      <c r="P251" t="str">
        <f t="shared" si="4"/>
        <v>No</v>
      </c>
      <c r="Q251" t="str">
        <f t="shared" si="5"/>
        <v>No</v>
      </c>
      <c r="R251" t="str">
        <f t="shared" si="6"/>
        <v>No</v>
      </c>
    </row>
    <row r="252" spans="15:18" ht="14.25">
      <c r="P252" t="str">
        <f t="shared" si="4"/>
        <v>No</v>
      </c>
      <c r="Q252" t="str">
        <f t="shared" si="5"/>
        <v>No</v>
      </c>
      <c r="R252" t="str">
        <f t="shared" si="6"/>
        <v>No</v>
      </c>
    </row>
    <row r="253" spans="15:18" ht="14.25">
      <c r="P253" t="str">
        <f t="shared" si="4"/>
        <v>No</v>
      </c>
      <c r="Q253" t="str">
        <f t="shared" si="5"/>
        <v>No</v>
      </c>
      <c r="R253" t="str">
        <f t="shared" si="6"/>
        <v>No</v>
      </c>
    </row>
    <row r="254" spans="15:18" ht="14.25">
      <c r="P254" t="str">
        <f t="shared" si="4"/>
        <v>No</v>
      </c>
      <c r="Q254" t="str">
        <f t="shared" si="5"/>
        <v>No</v>
      </c>
      <c r="R254" t="str">
        <f t="shared" si="6"/>
        <v>No</v>
      </c>
    </row>
    <row r="255" spans="15:18" ht="14.25">
      <c r="P255" t="str">
        <f t="shared" si="4"/>
        <v>No</v>
      </c>
      <c r="Q255" t="str">
        <f t="shared" si="5"/>
        <v>No</v>
      </c>
      <c r="R255" t="str">
        <f t="shared" si="6"/>
        <v>No</v>
      </c>
    </row>
    <row r="256" spans="15:18" ht="14.25">
      <c r="P256" t="str">
        <f t="shared" si="4"/>
        <v>No</v>
      </c>
      <c r="Q256" t="str">
        <f t="shared" si="5"/>
        <v>No</v>
      </c>
      <c r="R256" t="str">
        <f t="shared" si="6"/>
        <v>No</v>
      </c>
    </row>
    <row r="257" spans="15:18" ht="14.25">
      <c r="P257" t="str">
        <f t="shared" si="4"/>
        <v>No</v>
      </c>
      <c r="Q257" t="str">
        <f t="shared" si="5"/>
        <v>No</v>
      </c>
      <c r="R257" t="str">
        <f t="shared" si="6"/>
        <v>No</v>
      </c>
    </row>
    <row r="258" spans="15:18" ht="14.25">
      <c r="P258" t="str">
        <f t="shared" si="4"/>
        <v>No</v>
      </c>
      <c r="Q258" t="str">
        <f t="shared" si="5"/>
        <v>No</v>
      </c>
      <c r="R258" t="str">
        <f t="shared" si="6"/>
        <v>No</v>
      </c>
    </row>
    <row r="259" spans="15:18" ht="14.25">
      <c r="P259" t="str">
        <f t="shared" si="4"/>
        <v>No</v>
      </c>
      <c r="Q259" t="str">
        <f t="shared" si="5"/>
        <v>No</v>
      </c>
      <c r="R259" t="str">
        <f t="shared" si="6"/>
        <v>No</v>
      </c>
    </row>
    <row r="260" spans="15:18" ht="14.25">
      <c r="P260" t="str">
        <f aca="true" t="shared" si="7" ref="P260:P273">IF(G260=0,"No","Yes")</f>
        <v>No</v>
      </c>
      <c r="Q260" t="str">
        <f aca="true" t="shared" si="8" ref="Q260:Q273">IF(H260=0,"No","Yes")</f>
        <v>No</v>
      </c>
      <c r="R260" t="str">
        <f aca="true" t="shared" si="9" ref="R260:R273">IF(N260=0,"No","Yes")</f>
        <v>No</v>
      </c>
    </row>
    <row r="261" spans="15:18" ht="14.25">
      <c r="P261" t="str">
        <f t="shared" si="7"/>
        <v>No</v>
      </c>
      <c r="Q261" t="str">
        <f t="shared" si="8"/>
        <v>No</v>
      </c>
      <c r="R261" t="str">
        <f t="shared" si="9"/>
        <v>No</v>
      </c>
    </row>
    <row r="262" spans="15:18" ht="14.25">
      <c r="P262" t="str">
        <f t="shared" si="7"/>
        <v>No</v>
      </c>
      <c r="Q262" t="str">
        <f t="shared" si="8"/>
        <v>No</v>
      </c>
      <c r="R262" t="str">
        <f t="shared" si="9"/>
        <v>No</v>
      </c>
    </row>
    <row r="263" spans="15:18" ht="14.25">
      <c r="P263" t="str">
        <f t="shared" si="7"/>
        <v>No</v>
      </c>
      <c r="Q263" t="str">
        <f t="shared" si="8"/>
        <v>No</v>
      </c>
      <c r="R263" t="str">
        <f t="shared" si="9"/>
        <v>No</v>
      </c>
    </row>
    <row r="264" spans="15:18" ht="14.25">
      <c r="P264" t="str">
        <f t="shared" si="7"/>
        <v>No</v>
      </c>
      <c r="Q264" t="str">
        <f t="shared" si="8"/>
        <v>No</v>
      </c>
      <c r="R264" t="str">
        <f t="shared" si="9"/>
        <v>No</v>
      </c>
    </row>
    <row r="265" spans="15:18" ht="14.25">
      <c r="P265" t="str">
        <f t="shared" si="7"/>
        <v>No</v>
      </c>
      <c r="Q265" t="str">
        <f t="shared" si="8"/>
        <v>No</v>
      </c>
      <c r="R265" t="str">
        <f t="shared" si="9"/>
        <v>No</v>
      </c>
    </row>
    <row r="266" spans="15:18" ht="14.25">
      <c r="P266" t="str">
        <f t="shared" si="7"/>
        <v>No</v>
      </c>
      <c r="Q266" t="str">
        <f t="shared" si="8"/>
        <v>No</v>
      </c>
      <c r="R266" t="str">
        <f t="shared" si="9"/>
        <v>No</v>
      </c>
    </row>
    <row r="267" spans="15:18" ht="14.25">
      <c r="P267" t="str">
        <f t="shared" si="7"/>
        <v>No</v>
      </c>
      <c r="Q267" t="str">
        <f t="shared" si="8"/>
        <v>No</v>
      </c>
      <c r="R267" t="str">
        <f t="shared" si="9"/>
        <v>No</v>
      </c>
    </row>
    <row r="268" spans="15:18" ht="14.25">
      <c r="P268" t="str">
        <f t="shared" si="7"/>
        <v>No</v>
      </c>
      <c r="Q268" t="str">
        <f t="shared" si="8"/>
        <v>No</v>
      </c>
      <c r="R268" t="str">
        <f t="shared" si="9"/>
        <v>No</v>
      </c>
    </row>
    <row r="269" spans="15:18" ht="14.25">
      <c r="P269" t="str">
        <f t="shared" si="7"/>
        <v>No</v>
      </c>
      <c r="Q269" t="str">
        <f t="shared" si="8"/>
        <v>No</v>
      </c>
      <c r="R269" t="str">
        <f t="shared" si="9"/>
        <v>No</v>
      </c>
    </row>
    <row r="270" spans="15:18" ht="14.25">
      <c r="P270" t="str">
        <f t="shared" si="7"/>
        <v>No</v>
      </c>
      <c r="Q270" t="str">
        <f t="shared" si="8"/>
        <v>No</v>
      </c>
      <c r="R270" t="str">
        <f t="shared" si="9"/>
        <v>No</v>
      </c>
    </row>
    <row r="271" spans="15:18" ht="14.25">
      <c r="P271" t="str">
        <f t="shared" si="7"/>
        <v>No</v>
      </c>
      <c r="Q271" t="str">
        <f t="shared" si="8"/>
        <v>No</v>
      </c>
      <c r="R271" t="str">
        <f t="shared" si="9"/>
        <v>No</v>
      </c>
    </row>
    <row r="272" spans="15:18" ht="14.25">
      <c r="P272" t="str">
        <f t="shared" si="7"/>
        <v>No</v>
      </c>
      <c r="Q272" t="str">
        <f t="shared" si="8"/>
        <v>No</v>
      </c>
      <c r="R272" t="str">
        <f t="shared" si="9"/>
        <v>No</v>
      </c>
    </row>
    <row r="273" spans="15:18" ht="14.25">
      <c r="P273" t="str">
        <f t="shared" si="7"/>
        <v>No</v>
      </c>
      <c r="Q273" t="str">
        <f t="shared" si="8"/>
        <v>No</v>
      </c>
      <c r="R273" t="str">
        <f t="shared" si="9"/>
        <v>No</v>
      </c>
    </row>
    <row r="274" ht="14.25"/>
    <row r="275" ht="14.25"/>
    <row r="276" ht="14.25"/>
    <row r="277" ht="14.25"/>
  </sheetData>
  <sheetProtection password="CB21" sheet="1" objects="1" scenarios="1"/>
  <autoFilter ref="A3:S173">
    <sortState ref="A4:S277">
      <sortCondition sortBy="value" ref="A4:A277"/>
    </sortState>
  </autoFilter>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codeName="Sheet5"/>
  <dimension ref="F1:J46"/>
  <sheetViews>
    <sheetView zoomScalePageLayoutView="0" workbookViewId="0" topLeftCell="A1">
      <selection activeCell="A1" sqref="A1"/>
    </sheetView>
  </sheetViews>
  <sheetFormatPr defaultColWidth="9.140625" defaultRowHeight="15"/>
  <cols>
    <col min="7" max="7" width="18.28125" style="0" customWidth="1"/>
  </cols>
  <sheetData>
    <row r="1" spans="7:10" ht="14.25">
      <c r="G1" t="s">
        <v>15</v>
      </c>
      <c r="H1" t="s">
        <v>149</v>
      </c>
      <c r="I1" t="s">
        <v>150</v>
      </c>
      <c r="J1" t="s">
        <v>49</v>
      </c>
    </row>
    <row r="3" spans="6:10" ht="14.25">
      <c r="F3" t="s">
        <v>47</v>
      </c>
      <c r="G3" t="s">
        <v>102</v>
      </c>
      <c r="H3" t="s">
        <v>67</v>
      </c>
      <c r="I3" t="s">
        <v>35</v>
      </c>
      <c r="J3" t="s">
        <v>51</v>
      </c>
    </row>
    <row r="4" spans="7:10" ht="14.25">
      <c r="G4" t="s">
        <v>344</v>
      </c>
      <c r="H4" t="s">
        <v>23</v>
      </c>
      <c r="I4" t="s">
        <v>53</v>
      </c>
      <c r="J4" t="s">
        <v>52</v>
      </c>
    </row>
    <row r="5" spans="7:10" ht="14.25">
      <c r="G5" t="s">
        <v>345</v>
      </c>
      <c r="H5" t="s">
        <v>24</v>
      </c>
      <c r="I5" t="s">
        <v>54</v>
      </c>
      <c r="J5" t="s">
        <v>50</v>
      </c>
    </row>
    <row r="6" spans="7:9" ht="14.25">
      <c r="G6" t="s">
        <v>346</v>
      </c>
      <c r="H6" t="s">
        <v>68</v>
      </c>
      <c r="I6" t="s">
        <v>71</v>
      </c>
    </row>
    <row r="7" spans="7:9" ht="14.25">
      <c r="G7" t="s">
        <v>347</v>
      </c>
      <c r="H7" t="s">
        <v>27</v>
      </c>
      <c r="I7" t="s">
        <v>72</v>
      </c>
    </row>
    <row r="8" spans="7:9" ht="14.25">
      <c r="G8" t="s">
        <v>323</v>
      </c>
      <c r="H8" t="s">
        <v>28</v>
      </c>
      <c r="I8" t="s">
        <v>36</v>
      </c>
    </row>
    <row r="9" spans="7:9" ht="14.25">
      <c r="G9" t="s">
        <v>324</v>
      </c>
      <c r="H9" t="s">
        <v>29</v>
      </c>
      <c r="I9" t="s">
        <v>73</v>
      </c>
    </row>
    <row r="10" spans="7:9" ht="14.25">
      <c r="G10" t="s">
        <v>351</v>
      </c>
      <c r="H10" t="s">
        <v>30</v>
      </c>
      <c r="I10" t="s">
        <v>37</v>
      </c>
    </row>
    <row r="11" spans="8:9" ht="14.25">
      <c r="H11" t="s">
        <v>31</v>
      </c>
      <c r="I11" t="s">
        <v>55</v>
      </c>
    </row>
    <row r="12" spans="8:9" ht="14.25">
      <c r="H12" t="s">
        <v>69</v>
      </c>
      <c r="I12" t="s">
        <v>74</v>
      </c>
    </row>
    <row r="13" spans="8:9" ht="14.25">
      <c r="H13" t="s">
        <v>70</v>
      </c>
      <c r="I13" t="s">
        <v>56</v>
      </c>
    </row>
    <row r="14" spans="8:9" ht="14.25">
      <c r="H14" t="s">
        <v>100</v>
      </c>
      <c r="I14" t="s">
        <v>57</v>
      </c>
    </row>
    <row r="15" spans="8:9" ht="14.25">
      <c r="H15" t="s">
        <v>101</v>
      </c>
      <c r="I15" t="s">
        <v>75</v>
      </c>
    </row>
    <row r="16" ht="14.25">
      <c r="I16" t="s">
        <v>58</v>
      </c>
    </row>
    <row r="17" ht="14.25">
      <c r="I17" t="s">
        <v>59</v>
      </c>
    </row>
    <row r="18" ht="14.25">
      <c r="I18" t="s">
        <v>76</v>
      </c>
    </row>
    <row r="19" ht="14.25">
      <c r="I19" t="s">
        <v>77</v>
      </c>
    </row>
    <row r="20" ht="14.25">
      <c r="I20" t="s">
        <v>78</v>
      </c>
    </row>
    <row r="21" ht="14.25">
      <c r="I21" t="s">
        <v>39</v>
      </c>
    </row>
    <row r="22" ht="14.25">
      <c r="I22" t="s">
        <v>156</v>
      </c>
    </row>
    <row r="23" ht="14.25">
      <c r="I23" t="s">
        <v>469</v>
      </c>
    </row>
    <row r="24" ht="14.25">
      <c r="I24" t="s">
        <v>79</v>
      </c>
    </row>
    <row r="25" ht="14.25">
      <c r="I25" t="s">
        <v>86</v>
      </c>
    </row>
    <row r="26" ht="14.25">
      <c r="I26" t="s">
        <v>470</v>
      </c>
    </row>
    <row r="27" ht="14.25">
      <c r="I27" t="s">
        <v>61</v>
      </c>
    </row>
    <row r="28" ht="14.25">
      <c r="I28" t="s">
        <v>80</v>
      </c>
    </row>
    <row r="29" ht="14.25">
      <c r="I29" t="s">
        <v>62</v>
      </c>
    </row>
    <row r="30" ht="14.25">
      <c r="I30" t="s">
        <v>63</v>
      </c>
    </row>
    <row r="31" ht="14.25">
      <c r="I31" t="s">
        <v>64</v>
      </c>
    </row>
    <row r="32" ht="14.25">
      <c r="I32" t="s">
        <v>65</v>
      </c>
    </row>
    <row r="33" ht="14.25">
      <c r="I33" t="s">
        <v>66</v>
      </c>
    </row>
    <row r="34" ht="14.25">
      <c r="I34" t="s">
        <v>81</v>
      </c>
    </row>
    <row r="35" ht="14.25">
      <c r="I35" t="s">
        <v>472</v>
      </c>
    </row>
    <row r="36" ht="14.25">
      <c r="I36" t="s">
        <v>233</v>
      </c>
    </row>
    <row r="37" ht="14.25">
      <c r="I37" t="s">
        <v>41</v>
      </c>
    </row>
    <row r="38" ht="14.25">
      <c r="I38" t="s">
        <v>42</v>
      </c>
    </row>
    <row r="39" ht="14.25">
      <c r="I39" t="s">
        <v>43</v>
      </c>
    </row>
    <row r="40" ht="14.25">
      <c r="I40" t="s">
        <v>238</v>
      </c>
    </row>
    <row r="41" ht="14.25">
      <c r="I41" t="s">
        <v>474</v>
      </c>
    </row>
    <row r="42" ht="14.25">
      <c r="I42" t="s">
        <v>82</v>
      </c>
    </row>
    <row r="43" ht="14.25">
      <c r="I43" t="s">
        <v>83</v>
      </c>
    </row>
    <row r="44" ht="14.25">
      <c r="I44" t="s">
        <v>44</v>
      </c>
    </row>
    <row r="45" ht="14.25">
      <c r="I45" t="s">
        <v>84</v>
      </c>
    </row>
    <row r="46" ht="14.25">
      <c r="I46" t="s">
        <v>85</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Y71"/>
  <sheetViews>
    <sheetView zoomScalePageLayoutView="0" workbookViewId="0" topLeftCell="A1">
      <selection activeCell="A45" sqref="A45:P45"/>
    </sheetView>
  </sheetViews>
  <sheetFormatPr defaultColWidth="9.140625" defaultRowHeight="15"/>
  <cols>
    <col min="1" max="1" width="5.7109375" style="16" customWidth="1"/>
    <col min="2" max="2" width="2.28125" style="16" customWidth="1"/>
    <col min="3" max="3" width="3.7109375" style="16" customWidth="1"/>
    <col min="4" max="4" width="3.28125" style="16" customWidth="1"/>
    <col min="5" max="5" width="7.8515625" style="16" customWidth="1"/>
    <col min="6" max="6" width="2.28125" style="16" customWidth="1"/>
    <col min="7" max="7" width="4.421875" style="16" customWidth="1"/>
    <col min="8" max="9" width="3.140625" style="16" customWidth="1"/>
    <col min="10" max="10" width="1.1484375" style="16" customWidth="1"/>
    <col min="11" max="11" width="2.28125" style="16" customWidth="1"/>
    <col min="12" max="12" width="12.28125" style="16" customWidth="1"/>
    <col min="13" max="13" width="2.7109375" style="16" customWidth="1"/>
    <col min="14" max="14" width="8.00390625" style="16" customWidth="1"/>
    <col min="15" max="15" width="5.421875" style="16" customWidth="1"/>
    <col min="16" max="16" width="2.00390625" style="16" customWidth="1"/>
    <col min="17" max="17" width="3.7109375" style="16" customWidth="1"/>
    <col min="18" max="18" width="5.421875" style="16" customWidth="1"/>
    <col min="19" max="19" width="3.28125" style="16" customWidth="1"/>
    <col min="20" max="20" width="3.140625" style="16" customWidth="1"/>
    <col min="21" max="21" width="2.140625" style="16" customWidth="1"/>
    <col min="22" max="22" width="0.9921875" style="16" customWidth="1"/>
    <col min="23" max="23" width="5.140625" style="16" customWidth="1"/>
    <col min="24" max="24" width="12.57421875" style="16" customWidth="1"/>
    <col min="25" max="25" width="3.28125" style="16" customWidth="1"/>
    <col min="26" max="26" width="0" style="16" hidden="1" customWidth="1"/>
    <col min="27" max="16384" width="8.8515625" style="16" customWidth="1"/>
  </cols>
  <sheetData>
    <row r="1" ht="12.75">
      <c r="X1" s="390" t="s">
        <v>455</v>
      </c>
    </row>
    <row r="2" spans="1:24" ht="12.75" customHeight="1">
      <c r="A2" s="616" t="s">
        <v>456</v>
      </c>
      <c r="B2" s="617"/>
      <c r="C2" s="617"/>
      <c r="D2" s="617"/>
      <c r="E2" s="617"/>
      <c r="F2" s="617"/>
      <c r="G2" s="617"/>
      <c r="H2" s="617"/>
      <c r="I2" s="617"/>
      <c r="J2" s="617"/>
      <c r="K2" s="617"/>
      <c r="L2" s="617"/>
      <c r="M2" s="617"/>
      <c r="N2" s="617"/>
      <c r="O2" s="617"/>
      <c r="P2" s="617"/>
      <c r="Q2" s="617"/>
      <c r="R2" s="617"/>
      <c r="S2" s="617"/>
      <c r="T2" s="617"/>
      <c r="U2" s="617"/>
      <c r="V2" s="617"/>
      <c r="W2" s="617"/>
      <c r="X2" s="617"/>
    </row>
    <row r="3" spans="1:24" ht="14.25" customHeight="1">
      <c r="A3" s="610" t="s">
        <v>142</v>
      </c>
      <c r="B3" s="611"/>
      <c r="C3" s="611"/>
      <c r="D3" s="611"/>
      <c r="E3" s="611"/>
      <c r="F3" s="611"/>
      <c r="G3" s="611"/>
      <c r="H3" s="611"/>
      <c r="I3" s="611"/>
      <c r="J3" s="611"/>
      <c r="K3" s="611"/>
      <c r="L3" s="611"/>
      <c r="M3" s="618"/>
      <c r="N3" s="619" t="s">
        <v>141</v>
      </c>
      <c r="O3" s="620"/>
      <c r="P3" s="620"/>
      <c r="Q3" s="620"/>
      <c r="R3" s="620"/>
      <c r="S3" s="621"/>
      <c r="T3" s="619" t="s">
        <v>140</v>
      </c>
      <c r="U3" s="620"/>
      <c r="V3" s="620"/>
      <c r="W3" s="620"/>
      <c r="X3" s="622"/>
    </row>
    <row r="4" spans="1:24" ht="13.5" customHeight="1">
      <c r="A4" s="623">
        <v>43970</v>
      </c>
      <c r="B4" s="624"/>
      <c r="C4" s="624"/>
      <c r="D4" s="624"/>
      <c r="E4" s="624"/>
      <c r="F4" s="624"/>
      <c r="G4" s="624"/>
      <c r="H4" s="624"/>
      <c r="I4" s="624"/>
      <c r="J4" s="624"/>
      <c r="K4" s="624"/>
      <c r="L4" s="624"/>
      <c r="M4" s="625"/>
      <c r="N4" s="626">
        <f>IF('Data Entry'!D3="","",'Data Entry'!D3)</f>
      </c>
      <c r="O4" s="627"/>
      <c r="P4" s="627"/>
      <c r="Q4" s="627"/>
      <c r="R4" s="627"/>
      <c r="S4" s="628"/>
      <c r="T4" s="626">
        <v>2020</v>
      </c>
      <c r="U4" s="627"/>
      <c r="V4" s="627"/>
      <c r="W4" s="627"/>
      <c r="X4" s="630"/>
    </row>
    <row r="5" spans="1:24" ht="4.5" customHeight="1">
      <c r="A5" s="40"/>
      <c r="B5" s="607" t="s">
        <v>279</v>
      </c>
      <c r="C5" s="607"/>
      <c r="D5" s="607"/>
      <c r="E5" s="607"/>
      <c r="F5" s="607"/>
      <c r="G5" s="607"/>
      <c r="H5" s="607"/>
      <c r="I5" s="607"/>
      <c r="J5" s="607"/>
      <c r="K5" s="607"/>
      <c r="L5" s="30"/>
      <c r="M5" s="30"/>
      <c r="N5" s="634"/>
      <c r="O5" s="635"/>
      <c r="P5" s="635"/>
      <c r="Q5" s="635"/>
      <c r="R5" s="635"/>
      <c r="S5" s="636"/>
      <c r="T5" s="634"/>
      <c r="U5" s="635"/>
      <c r="V5" s="635"/>
      <c r="W5" s="635"/>
      <c r="X5" s="637"/>
    </row>
    <row r="6" spans="1:24" ht="15" customHeight="1">
      <c r="A6" s="44"/>
      <c r="B6" s="607"/>
      <c r="C6" s="607"/>
      <c r="D6" s="607"/>
      <c r="E6" s="607"/>
      <c r="F6" s="607"/>
      <c r="G6" s="607"/>
      <c r="H6" s="607"/>
      <c r="I6" s="607"/>
      <c r="J6" s="607"/>
      <c r="K6" s="607"/>
      <c r="L6" s="30"/>
      <c r="M6" s="30"/>
      <c r="N6" s="638" t="s">
        <v>247</v>
      </c>
      <c r="O6" s="620"/>
      <c r="P6" s="620"/>
      <c r="Q6" s="620"/>
      <c r="R6" s="620"/>
      <c r="S6" s="620"/>
      <c r="T6" s="639" t="s">
        <v>139</v>
      </c>
      <c r="U6" s="620"/>
      <c r="V6" s="620"/>
      <c r="W6" s="620"/>
      <c r="X6" s="622"/>
    </row>
    <row r="7" spans="1:24" ht="28.5" customHeight="1">
      <c r="A7" s="45"/>
      <c r="B7" s="608"/>
      <c r="C7" s="608"/>
      <c r="D7" s="608"/>
      <c r="E7" s="608"/>
      <c r="F7" s="608"/>
      <c r="G7" s="608"/>
      <c r="H7" s="608"/>
      <c r="I7" s="608"/>
      <c r="J7" s="608"/>
      <c r="K7" s="608"/>
      <c r="L7" s="46"/>
      <c r="M7" s="46"/>
      <c r="N7" s="518">
        <f>IF('Data Entry'!F3="","",'Data Entry'!F3)</f>
      </c>
      <c r="O7" s="519"/>
      <c r="P7" s="519"/>
      <c r="Q7" s="519"/>
      <c r="R7" s="519"/>
      <c r="S7" s="519"/>
      <c r="T7" s="520"/>
      <c r="U7" s="521"/>
      <c r="V7" s="521"/>
      <c r="W7" s="521"/>
      <c r="X7" s="522"/>
    </row>
    <row r="8" spans="1:24" ht="76.5" customHeight="1">
      <c r="A8" s="43" t="s">
        <v>138</v>
      </c>
      <c r="B8" s="604" t="s">
        <v>457</v>
      </c>
      <c r="C8" s="605"/>
      <c r="D8" s="605"/>
      <c r="E8" s="605"/>
      <c r="F8" s="605"/>
      <c r="G8" s="605"/>
      <c r="H8" s="605"/>
      <c r="I8" s="605"/>
      <c r="J8" s="605"/>
      <c r="K8" s="605"/>
      <c r="L8" s="605"/>
      <c r="M8" s="605"/>
      <c r="N8" s="605"/>
      <c r="O8" s="605"/>
      <c r="P8" s="605"/>
      <c r="Q8" s="605"/>
      <c r="R8" s="605"/>
      <c r="S8" s="605"/>
      <c r="T8" s="605"/>
      <c r="U8" s="605"/>
      <c r="V8" s="605"/>
      <c r="W8" s="605"/>
      <c r="X8" s="606"/>
    </row>
    <row r="9" spans="1:24" ht="14.25" customHeight="1">
      <c r="A9" s="631" t="s">
        <v>170</v>
      </c>
      <c r="B9" s="632"/>
      <c r="C9" s="632"/>
      <c r="D9" s="632"/>
      <c r="E9" s="632"/>
      <c r="F9" s="632"/>
      <c r="G9" s="632"/>
      <c r="H9" s="632"/>
      <c r="I9" s="632"/>
      <c r="J9" s="632"/>
      <c r="K9" s="632"/>
      <c r="L9" s="632"/>
      <c r="M9" s="632"/>
      <c r="N9" s="632"/>
      <c r="O9" s="632"/>
      <c r="P9" s="632"/>
      <c r="Q9" s="632"/>
      <c r="R9" s="632"/>
      <c r="S9" s="632"/>
      <c r="T9" s="632"/>
      <c r="U9" s="632"/>
      <c r="V9" s="632"/>
      <c r="W9" s="632"/>
      <c r="X9" s="633"/>
    </row>
    <row r="10" spans="1:24" ht="36" customHeight="1">
      <c r="A10" s="629" t="s">
        <v>280</v>
      </c>
      <c r="B10" s="490"/>
      <c r="C10" s="490"/>
      <c r="D10" s="490"/>
      <c r="E10" s="490"/>
      <c r="F10" s="490"/>
      <c r="G10" s="490"/>
      <c r="H10" s="490"/>
      <c r="I10" s="490"/>
      <c r="J10" s="490"/>
      <c r="K10" s="490"/>
      <c r="L10" s="490"/>
      <c r="M10" s="490"/>
      <c r="N10" s="490"/>
      <c r="O10" s="490"/>
      <c r="P10" s="490"/>
      <c r="Q10" s="490"/>
      <c r="R10" s="490"/>
      <c r="S10" s="490"/>
      <c r="T10" s="490"/>
      <c r="U10" s="490"/>
      <c r="V10" s="490"/>
      <c r="W10" s="490"/>
      <c r="X10" s="491"/>
    </row>
    <row r="11" spans="1:24" ht="23.25" customHeight="1">
      <c r="A11" s="35" t="s">
        <v>301</v>
      </c>
      <c r="B11" s="490" t="s">
        <v>284</v>
      </c>
      <c r="C11" s="490"/>
      <c r="D11" s="490"/>
      <c r="E11" s="490"/>
      <c r="F11" s="490"/>
      <c r="G11" s="490"/>
      <c r="H11" s="490"/>
      <c r="I11" s="490"/>
      <c r="J11" s="490"/>
      <c r="K11" s="490"/>
      <c r="L11" s="490"/>
      <c r="M11" s="490"/>
      <c r="N11" s="490"/>
      <c r="O11" s="490"/>
      <c r="P11" s="490"/>
      <c r="Q11" s="490"/>
      <c r="R11" s="490"/>
      <c r="S11" s="490"/>
      <c r="T11" s="490"/>
      <c r="U11" s="490"/>
      <c r="V11" s="490"/>
      <c r="W11" s="490"/>
      <c r="X11" s="491"/>
    </row>
    <row r="12" spans="1:24" ht="7.5" customHeight="1">
      <c r="A12" s="35" t="s">
        <v>302</v>
      </c>
      <c r="B12" s="490" t="s">
        <v>285</v>
      </c>
      <c r="C12" s="490"/>
      <c r="D12" s="490"/>
      <c r="E12" s="490"/>
      <c r="F12" s="490"/>
      <c r="G12" s="490"/>
      <c r="H12" s="490"/>
      <c r="I12" s="490"/>
      <c r="J12" s="490"/>
      <c r="K12" s="490"/>
      <c r="L12" s="490"/>
      <c r="M12" s="490"/>
      <c r="N12" s="490"/>
      <c r="O12" s="490"/>
      <c r="P12" s="490"/>
      <c r="Q12" s="490"/>
      <c r="R12" s="490"/>
      <c r="S12" s="490"/>
      <c r="T12" s="490"/>
      <c r="U12" s="490"/>
      <c r="V12" s="490"/>
      <c r="W12" s="490"/>
      <c r="X12" s="491"/>
    </row>
    <row r="13" spans="1:24" ht="15" customHeight="1">
      <c r="A13" s="35" t="s">
        <v>303</v>
      </c>
      <c r="B13" s="490" t="s">
        <v>382</v>
      </c>
      <c r="C13" s="490"/>
      <c r="D13" s="490"/>
      <c r="E13" s="490"/>
      <c r="F13" s="490"/>
      <c r="G13" s="490"/>
      <c r="H13" s="490"/>
      <c r="I13" s="490"/>
      <c r="J13" s="490"/>
      <c r="K13" s="490"/>
      <c r="L13" s="490"/>
      <c r="M13" s="490"/>
      <c r="N13" s="490"/>
      <c r="O13" s="490"/>
      <c r="P13" s="490"/>
      <c r="Q13" s="490"/>
      <c r="R13" s="490"/>
      <c r="S13" s="490"/>
      <c r="T13" s="490"/>
      <c r="U13" s="490"/>
      <c r="V13" s="490"/>
      <c r="W13" s="490"/>
      <c r="X13" s="491"/>
    </row>
    <row r="14" spans="1:24" ht="18" customHeight="1">
      <c r="A14" s="35" t="s">
        <v>304</v>
      </c>
      <c r="B14" s="490" t="s">
        <v>286</v>
      </c>
      <c r="C14" s="490"/>
      <c r="D14" s="490"/>
      <c r="E14" s="490"/>
      <c r="F14" s="490"/>
      <c r="G14" s="490"/>
      <c r="H14" s="490"/>
      <c r="I14" s="490"/>
      <c r="J14" s="490"/>
      <c r="K14" s="490"/>
      <c r="L14" s="490"/>
      <c r="M14" s="490"/>
      <c r="N14" s="490"/>
      <c r="O14" s="490"/>
      <c r="P14" s="490"/>
      <c r="Q14" s="490"/>
      <c r="R14" s="490"/>
      <c r="S14" s="490"/>
      <c r="T14" s="490"/>
      <c r="U14" s="490"/>
      <c r="V14" s="490"/>
      <c r="W14" s="490"/>
      <c r="X14" s="491"/>
    </row>
    <row r="15" spans="1:24" ht="14.25" customHeight="1">
      <c r="A15" s="35" t="s">
        <v>305</v>
      </c>
      <c r="B15" s="490" t="s">
        <v>287</v>
      </c>
      <c r="C15" s="490"/>
      <c r="D15" s="490"/>
      <c r="E15" s="490"/>
      <c r="F15" s="490"/>
      <c r="G15" s="490"/>
      <c r="H15" s="490"/>
      <c r="I15" s="490"/>
      <c r="J15" s="490"/>
      <c r="K15" s="490"/>
      <c r="L15" s="490"/>
      <c r="M15" s="490"/>
      <c r="N15" s="490"/>
      <c r="O15" s="490"/>
      <c r="P15" s="490"/>
      <c r="Q15" s="490"/>
      <c r="R15" s="490"/>
      <c r="S15" s="490"/>
      <c r="T15" s="490"/>
      <c r="U15" s="490"/>
      <c r="V15" s="490"/>
      <c r="W15" s="490"/>
      <c r="X15" s="491"/>
    </row>
    <row r="16" spans="1:24" ht="9" customHeight="1">
      <c r="A16" s="36"/>
      <c r="B16" s="37"/>
      <c r="C16" s="38"/>
      <c r="D16" s="490" t="s">
        <v>288</v>
      </c>
      <c r="E16" s="490"/>
      <c r="F16" s="490"/>
      <c r="G16" s="490"/>
      <c r="H16" s="490"/>
      <c r="I16" s="490"/>
      <c r="J16" s="490"/>
      <c r="K16" s="490"/>
      <c r="L16" s="490"/>
      <c r="M16" s="490"/>
      <c r="N16" s="490"/>
      <c r="O16" s="490"/>
      <c r="P16" s="490"/>
      <c r="Q16" s="490"/>
      <c r="R16" s="490"/>
      <c r="S16" s="490"/>
      <c r="T16" s="490"/>
      <c r="U16" s="490"/>
      <c r="V16" s="490"/>
      <c r="W16" s="490"/>
      <c r="X16" s="491"/>
    </row>
    <row r="17" spans="1:24" ht="8.25" customHeight="1">
      <c r="A17" s="36"/>
      <c r="B17" s="37"/>
      <c r="C17" s="38"/>
      <c r="D17" s="490" t="s">
        <v>289</v>
      </c>
      <c r="E17" s="490"/>
      <c r="F17" s="490"/>
      <c r="G17" s="490"/>
      <c r="H17" s="490"/>
      <c r="I17" s="490"/>
      <c r="J17" s="490"/>
      <c r="K17" s="490"/>
      <c r="L17" s="490"/>
      <c r="M17" s="490"/>
      <c r="N17" s="490"/>
      <c r="O17" s="490"/>
      <c r="P17" s="490"/>
      <c r="Q17" s="490"/>
      <c r="R17" s="490"/>
      <c r="S17" s="490"/>
      <c r="T17" s="490"/>
      <c r="U17" s="490"/>
      <c r="V17" s="490"/>
      <c r="W17" s="490"/>
      <c r="X17" s="491"/>
    </row>
    <row r="18" spans="1:24" ht="11.25" customHeight="1">
      <c r="A18" s="36"/>
      <c r="B18" s="37"/>
      <c r="C18" s="38"/>
      <c r="D18" s="490" t="s">
        <v>291</v>
      </c>
      <c r="E18" s="490"/>
      <c r="F18" s="490"/>
      <c r="G18" s="490"/>
      <c r="H18" s="490"/>
      <c r="I18" s="490"/>
      <c r="J18" s="490"/>
      <c r="K18" s="490"/>
      <c r="L18" s="490"/>
      <c r="M18" s="490"/>
      <c r="N18" s="490"/>
      <c r="O18" s="490"/>
      <c r="P18" s="490"/>
      <c r="Q18" s="490"/>
      <c r="R18" s="490"/>
      <c r="S18" s="490"/>
      <c r="T18" s="490"/>
      <c r="U18" s="490"/>
      <c r="V18" s="490"/>
      <c r="W18" s="490"/>
      <c r="X18" s="491"/>
    </row>
    <row r="19" spans="1:24" ht="8.25" customHeight="1">
      <c r="A19" s="36"/>
      <c r="B19" s="37"/>
      <c r="C19" s="38"/>
      <c r="D19" s="490" t="s">
        <v>290</v>
      </c>
      <c r="E19" s="490"/>
      <c r="F19" s="490"/>
      <c r="G19" s="490"/>
      <c r="H19" s="490"/>
      <c r="I19" s="490"/>
      <c r="J19" s="490"/>
      <c r="K19" s="490"/>
      <c r="L19" s="490"/>
      <c r="M19" s="490"/>
      <c r="N19" s="490"/>
      <c r="O19" s="490"/>
      <c r="P19" s="490"/>
      <c r="Q19" s="490"/>
      <c r="R19" s="490"/>
      <c r="S19" s="490"/>
      <c r="T19" s="490"/>
      <c r="U19" s="490"/>
      <c r="V19" s="490"/>
      <c r="W19" s="490"/>
      <c r="X19" s="491"/>
    </row>
    <row r="20" spans="1:24" ht="21.75" customHeight="1">
      <c r="A20" s="35" t="s">
        <v>306</v>
      </c>
      <c r="B20" s="490" t="s">
        <v>292</v>
      </c>
      <c r="C20" s="490"/>
      <c r="D20" s="490"/>
      <c r="E20" s="490"/>
      <c r="F20" s="490"/>
      <c r="G20" s="490"/>
      <c r="H20" s="490"/>
      <c r="I20" s="490"/>
      <c r="J20" s="490"/>
      <c r="K20" s="490"/>
      <c r="L20" s="490"/>
      <c r="M20" s="490"/>
      <c r="N20" s="490"/>
      <c r="O20" s="490"/>
      <c r="P20" s="490"/>
      <c r="Q20" s="490"/>
      <c r="R20" s="490"/>
      <c r="S20" s="490"/>
      <c r="T20" s="490"/>
      <c r="U20" s="490"/>
      <c r="V20" s="490"/>
      <c r="W20" s="490"/>
      <c r="X20" s="491"/>
    </row>
    <row r="21" spans="1:24" ht="22.5" customHeight="1">
      <c r="A21" s="36" t="s">
        <v>281</v>
      </c>
      <c r="B21" s="490" t="s">
        <v>293</v>
      </c>
      <c r="C21" s="490"/>
      <c r="D21" s="490"/>
      <c r="E21" s="490"/>
      <c r="F21" s="490"/>
      <c r="G21" s="490"/>
      <c r="H21" s="490"/>
      <c r="I21" s="490"/>
      <c r="J21" s="490"/>
      <c r="K21" s="490"/>
      <c r="L21" s="490"/>
      <c r="M21" s="490"/>
      <c r="N21" s="490"/>
      <c r="O21" s="490"/>
      <c r="P21" s="490"/>
      <c r="Q21" s="490"/>
      <c r="R21" s="490"/>
      <c r="S21" s="490"/>
      <c r="T21" s="490"/>
      <c r="U21" s="490"/>
      <c r="V21" s="490"/>
      <c r="W21" s="490"/>
      <c r="X21" s="491"/>
    </row>
    <row r="22" spans="1:24" ht="9" customHeight="1">
      <c r="A22" s="36" t="s">
        <v>282</v>
      </c>
      <c r="B22" s="37"/>
      <c r="C22" s="39" t="s">
        <v>294</v>
      </c>
      <c r="D22" s="490" t="s">
        <v>354</v>
      </c>
      <c r="E22" s="490"/>
      <c r="F22" s="490"/>
      <c r="G22" s="490"/>
      <c r="H22" s="490"/>
      <c r="I22" s="490"/>
      <c r="J22" s="490"/>
      <c r="K22" s="490"/>
      <c r="L22" s="490"/>
      <c r="M22" s="490"/>
      <c r="N22" s="490"/>
      <c r="O22" s="490"/>
      <c r="P22" s="490"/>
      <c r="Q22" s="490"/>
      <c r="R22" s="490"/>
      <c r="S22" s="490"/>
      <c r="T22" s="490"/>
      <c r="U22" s="490"/>
      <c r="V22" s="490"/>
      <c r="W22" s="490"/>
      <c r="X22" s="491"/>
    </row>
    <row r="23" spans="1:24" ht="33" customHeight="1">
      <c r="A23" s="40"/>
      <c r="B23" s="37"/>
      <c r="C23" s="39" t="s">
        <v>296</v>
      </c>
      <c r="D23" s="490" t="s">
        <v>317</v>
      </c>
      <c r="E23" s="490"/>
      <c r="F23" s="490"/>
      <c r="G23" s="490"/>
      <c r="H23" s="490"/>
      <c r="I23" s="490"/>
      <c r="J23" s="490"/>
      <c r="K23" s="490"/>
      <c r="L23" s="490"/>
      <c r="M23" s="490"/>
      <c r="N23" s="490"/>
      <c r="O23" s="490"/>
      <c r="P23" s="490"/>
      <c r="Q23" s="490"/>
      <c r="R23" s="490"/>
      <c r="S23" s="490"/>
      <c r="T23" s="490"/>
      <c r="U23" s="490"/>
      <c r="V23" s="490"/>
      <c r="W23" s="490"/>
      <c r="X23" s="491"/>
    </row>
    <row r="24" spans="1:24" ht="10.5" customHeight="1">
      <c r="A24" s="36"/>
      <c r="B24" s="37"/>
      <c r="C24" s="39" t="s">
        <v>297</v>
      </c>
      <c r="D24" s="490" t="s">
        <v>295</v>
      </c>
      <c r="E24" s="490"/>
      <c r="F24" s="490"/>
      <c r="G24" s="490"/>
      <c r="H24" s="490"/>
      <c r="I24" s="490"/>
      <c r="J24" s="490"/>
      <c r="K24" s="490"/>
      <c r="L24" s="490"/>
      <c r="M24" s="490"/>
      <c r="N24" s="490"/>
      <c r="O24" s="490"/>
      <c r="P24" s="490"/>
      <c r="Q24" s="490"/>
      <c r="R24" s="490"/>
      <c r="S24" s="490"/>
      <c r="T24" s="490"/>
      <c r="U24" s="490"/>
      <c r="V24" s="490"/>
      <c r="W24" s="490"/>
      <c r="X24" s="491"/>
    </row>
    <row r="25" spans="1:24" ht="9.75" customHeight="1">
      <c r="A25" s="36" t="s">
        <v>283</v>
      </c>
      <c r="B25" s="37"/>
      <c r="C25" s="39" t="s">
        <v>294</v>
      </c>
      <c r="D25" s="488" t="s">
        <v>298</v>
      </c>
      <c r="E25" s="488"/>
      <c r="F25" s="488"/>
      <c r="G25" s="488"/>
      <c r="H25" s="488"/>
      <c r="I25" s="488"/>
      <c r="J25" s="488"/>
      <c r="K25" s="488"/>
      <c r="L25" s="488"/>
      <c r="M25" s="488"/>
      <c r="N25" s="488"/>
      <c r="O25" s="488"/>
      <c r="P25" s="488"/>
      <c r="Q25" s="488"/>
      <c r="R25" s="488"/>
      <c r="S25" s="488"/>
      <c r="T25" s="488"/>
      <c r="U25" s="488"/>
      <c r="V25" s="488"/>
      <c r="W25" s="488"/>
      <c r="X25" s="489"/>
    </row>
    <row r="26" spans="1:24" ht="14.25" customHeight="1">
      <c r="A26" s="41"/>
      <c r="B26" s="37"/>
      <c r="C26" s="39" t="s">
        <v>296</v>
      </c>
      <c r="D26" s="490" t="s">
        <v>299</v>
      </c>
      <c r="E26" s="490"/>
      <c r="F26" s="490"/>
      <c r="G26" s="490"/>
      <c r="H26" s="490"/>
      <c r="I26" s="490"/>
      <c r="J26" s="490"/>
      <c r="K26" s="490"/>
      <c r="L26" s="490"/>
      <c r="M26" s="490"/>
      <c r="N26" s="490"/>
      <c r="O26" s="490"/>
      <c r="P26" s="490"/>
      <c r="Q26" s="490"/>
      <c r="R26" s="490"/>
      <c r="S26" s="490"/>
      <c r="T26" s="490"/>
      <c r="U26" s="490"/>
      <c r="V26" s="490"/>
      <c r="W26" s="490"/>
      <c r="X26" s="491"/>
    </row>
    <row r="27" spans="1:24" ht="21" customHeight="1">
      <c r="A27" s="42" t="s">
        <v>307</v>
      </c>
      <c r="B27" s="492" t="s">
        <v>300</v>
      </c>
      <c r="C27" s="492"/>
      <c r="D27" s="492"/>
      <c r="E27" s="492"/>
      <c r="F27" s="492"/>
      <c r="G27" s="492"/>
      <c r="H27" s="492"/>
      <c r="I27" s="492"/>
      <c r="J27" s="492"/>
      <c r="K27" s="492"/>
      <c r="L27" s="492"/>
      <c r="M27" s="492"/>
      <c r="N27" s="492"/>
      <c r="O27" s="492"/>
      <c r="P27" s="492"/>
      <c r="Q27" s="492"/>
      <c r="R27" s="492"/>
      <c r="S27" s="492"/>
      <c r="T27" s="492"/>
      <c r="U27" s="492"/>
      <c r="V27" s="492"/>
      <c r="W27" s="492"/>
      <c r="X27" s="493"/>
    </row>
    <row r="28" spans="1:24" ht="15" customHeight="1">
      <c r="A28" s="539" t="s">
        <v>171</v>
      </c>
      <c r="B28" s="539"/>
      <c r="C28" s="539"/>
      <c r="D28" s="539"/>
      <c r="E28" s="539"/>
      <c r="F28" s="539"/>
      <c r="G28" s="539"/>
      <c r="H28" s="539"/>
      <c r="I28" s="539"/>
      <c r="J28" s="539"/>
      <c r="K28" s="539"/>
      <c r="L28" s="539"/>
      <c r="M28" s="539"/>
      <c r="N28" s="539"/>
      <c r="O28" s="539"/>
      <c r="P28" s="539"/>
      <c r="Q28" s="539"/>
      <c r="R28" s="539"/>
      <c r="S28" s="539"/>
      <c r="T28" s="539"/>
      <c r="U28" s="539"/>
      <c r="V28" s="539"/>
      <c r="W28" s="539"/>
      <c r="X28" s="539"/>
    </row>
    <row r="29" spans="1:24" ht="14.25" customHeight="1">
      <c r="A29" s="610" t="s">
        <v>137</v>
      </c>
      <c r="B29" s="611"/>
      <c r="C29" s="611"/>
      <c r="D29" s="611"/>
      <c r="E29" s="611"/>
      <c r="F29" s="611"/>
      <c r="G29" s="611"/>
      <c r="H29" s="611"/>
      <c r="I29" s="611"/>
      <c r="J29" s="611"/>
      <c r="K29" s="611"/>
      <c r="L29" s="611"/>
      <c r="M29" s="611"/>
      <c r="N29" s="611"/>
      <c r="O29" s="611"/>
      <c r="P29" s="611"/>
      <c r="Q29" s="611"/>
      <c r="R29" s="611"/>
      <c r="S29" s="611"/>
      <c r="T29" s="611"/>
      <c r="U29" s="611"/>
      <c r="V29" s="611"/>
      <c r="W29" s="611"/>
      <c r="X29" s="612"/>
    </row>
    <row r="30" spans="1:24" ht="14.25" customHeight="1">
      <c r="A30" s="523">
        <f>IF('Data Entry'!D5="","",'Data Entry'!D5)</f>
      </c>
      <c r="B30" s="524"/>
      <c r="C30" s="524"/>
      <c r="D30" s="524"/>
      <c r="E30" s="524"/>
      <c r="F30" s="524"/>
      <c r="G30" s="524"/>
      <c r="H30" s="524"/>
      <c r="I30" s="524"/>
      <c r="J30" s="524"/>
      <c r="K30" s="524"/>
      <c r="L30" s="524"/>
      <c r="M30" s="524"/>
      <c r="N30" s="524"/>
      <c r="O30" s="524"/>
      <c r="P30" s="524"/>
      <c r="Q30" s="524"/>
      <c r="R30" s="524"/>
      <c r="S30" s="524"/>
      <c r="T30" s="524"/>
      <c r="U30" s="524"/>
      <c r="V30" s="524"/>
      <c r="W30" s="524"/>
      <c r="X30" s="21"/>
    </row>
    <row r="31" spans="1:24" ht="14.25" customHeight="1">
      <c r="A31" s="523">
        <f>IF('Data Entry'!D6="","",'Data Entry'!D6)</f>
      </c>
      <c r="B31" s="524"/>
      <c r="C31" s="524"/>
      <c r="D31" s="524"/>
      <c r="E31" s="524"/>
      <c r="F31" s="524"/>
      <c r="G31" s="524"/>
      <c r="H31" s="524"/>
      <c r="I31" s="524"/>
      <c r="J31" s="524"/>
      <c r="K31" s="524"/>
      <c r="L31" s="524"/>
      <c r="M31" s="524"/>
      <c r="N31" s="524"/>
      <c r="O31" s="524"/>
      <c r="P31" s="524"/>
      <c r="Q31" s="524"/>
      <c r="R31" s="524"/>
      <c r="S31" s="524"/>
      <c r="T31" s="524"/>
      <c r="U31" s="524"/>
      <c r="V31" s="524"/>
      <c r="W31" s="524"/>
      <c r="X31" s="21"/>
    </row>
    <row r="32" spans="1:24" ht="14.25" customHeight="1">
      <c r="A32" s="525">
        <f>IF('Data Entry'!D7="","",'Data Entry'!D7)</f>
      </c>
      <c r="B32" s="526"/>
      <c r="C32" s="526"/>
      <c r="D32" s="526"/>
      <c r="E32" s="526"/>
      <c r="F32" s="526"/>
      <c r="G32" s="526"/>
      <c r="H32" s="526"/>
      <c r="I32" s="526"/>
      <c r="J32" s="526"/>
      <c r="K32" s="526"/>
      <c r="L32" s="526"/>
      <c r="M32" s="526"/>
      <c r="N32" s="526"/>
      <c r="O32" s="526"/>
      <c r="P32" s="526"/>
      <c r="Q32" s="526"/>
      <c r="R32" s="526"/>
      <c r="S32" s="526"/>
      <c r="T32" s="526"/>
      <c r="U32" s="526"/>
      <c r="V32" s="526"/>
      <c r="W32" s="526"/>
      <c r="X32" s="22"/>
    </row>
    <row r="33" spans="1:24" ht="13.5" customHeight="1">
      <c r="A33" s="539" t="s">
        <v>172</v>
      </c>
      <c r="B33" s="539"/>
      <c r="C33" s="539"/>
      <c r="D33" s="539"/>
      <c r="E33" s="539"/>
      <c r="F33" s="539"/>
      <c r="G33" s="539"/>
      <c r="H33" s="539"/>
      <c r="I33" s="539"/>
      <c r="J33" s="539"/>
      <c r="K33" s="539"/>
      <c r="L33" s="539"/>
      <c r="M33" s="539"/>
      <c r="N33" s="613" t="s">
        <v>124</v>
      </c>
      <c r="O33" s="614"/>
      <c r="P33" s="614"/>
      <c r="Q33" s="614"/>
      <c r="R33" s="614"/>
      <c r="S33" s="614"/>
      <c r="T33" s="614"/>
      <c r="U33" s="614"/>
      <c r="V33" s="614"/>
      <c r="W33" s="614"/>
      <c r="X33" s="615"/>
    </row>
    <row r="34" spans="1:24" ht="11.25" customHeight="1">
      <c r="A34" s="601">
        <v>6</v>
      </c>
      <c r="B34" s="602"/>
      <c r="C34" s="601">
        <v>7</v>
      </c>
      <c r="D34" s="603"/>
      <c r="E34" s="602"/>
      <c r="F34" s="601">
        <v>8</v>
      </c>
      <c r="G34" s="603"/>
      <c r="H34" s="603"/>
      <c r="I34" s="603"/>
      <c r="J34" s="603"/>
      <c r="K34" s="602"/>
      <c r="L34" s="601">
        <v>9</v>
      </c>
      <c r="M34" s="602"/>
      <c r="N34" s="596">
        <v>10</v>
      </c>
      <c r="O34" s="609"/>
      <c r="P34" s="597"/>
      <c r="Q34" s="596">
        <v>11</v>
      </c>
      <c r="R34" s="609"/>
      <c r="S34" s="609"/>
      <c r="T34" s="609"/>
      <c r="U34" s="609"/>
      <c r="V34" s="597"/>
      <c r="W34" s="596">
        <v>12</v>
      </c>
      <c r="X34" s="597"/>
    </row>
    <row r="35" spans="1:24" ht="11.25" customHeight="1">
      <c r="A35" s="579" t="s">
        <v>136</v>
      </c>
      <c r="B35" s="580"/>
      <c r="C35" s="581" t="s">
        <v>135</v>
      </c>
      <c r="D35" s="582"/>
      <c r="E35" s="578"/>
      <c r="F35" s="581" t="s">
        <v>134</v>
      </c>
      <c r="G35" s="582"/>
      <c r="H35" s="582"/>
      <c r="I35" s="582"/>
      <c r="J35" s="582"/>
      <c r="K35" s="578"/>
      <c r="L35" s="581" t="s">
        <v>133</v>
      </c>
      <c r="M35" s="578"/>
      <c r="N35" s="598" t="s">
        <v>132</v>
      </c>
      <c r="O35" s="599"/>
      <c r="P35" s="600"/>
      <c r="Q35" s="581" t="s">
        <v>131</v>
      </c>
      <c r="R35" s="582"/>
      <c r="S35" s="582"/>
      <c r="T35" s="582"/>
      <c r="U35" s="582"/>
      <c r="V35" s="578"/>
      <c r="W35" s="581" t="s">
        <v>130</v>
      </c>
      <c r="X35" s="578"/>
    </row>
    <row r="36" spans="1:24" ht="11.25" customHeight="1">
      <c r="A36" s="579" t="s">
        <v>129</v>
      </c>
      <c r="B36" s="580"/>
      <c r="C36" s="581" t="s">
        <v>380</v>
      </c>
      <c r="D36" s="582"/>
      <c r="E36" s="578"/>
      <c r="F36" s="581" t="s">
        <v>380</v>
      </c>
      <c r="G36" s="582"/>
      <c r="H36" s="582"/>
      <c r="I36" s="582"/>
      <c r="J36" s="582"/>
      <c r="K36" s="578"/>
      <c r="L36" s="577" t="s">
        <v>380</v>
      </c>
      <c r="M36" s="578"/>
      <c r="N36" s="583" t="s">
        <v>384</v>
      </c>
      <c r="O36" s="584"/>
      <c r="P36" s="585"/>
      <c r="Q36" s="577" t="s">
        <v>381</v>
      </c>
      <c r="R36" s="582"/>
      <c r="S36" s="582"/>
      <c r="T36" s="582"/>
      <c r="U36" s="582"/>
      <c r="V36" s="578"/>
      <c r="W36" s="577" t="s">
        <v>381</v>
      </c>
      <c r="X36" s="578"/>
    </row>
    <row r="37" spans="1:24" ht="13.5" customHeight="1">
      <c r="A37" s="594" t="s">
        <v>128</v>
      </c>
      <c r="B37" s="595"/>
      <c r="C37" s="558">
        <f>IF('Data Entry'!D12="","",'Data Entry'!D12)</f>
      </c>
      <c r="D37" s="559"/>
      <c r="E37" s="560"/>
      <c r="F37" s="558">
        <f>IF('Data Entry'!E12="","",'Data Entry'!E12)</f>
      </c>
      <c r="G37" s="559"/>
      <c r="H37" s="559"/>
      <c r="I37" s="559"/>
      <c r="J37" s="559"/>
      <c r="K37" s="560"/>
      <c r="L37" s="558">
        <f>IF('Data Entry'!F12="","",'Data Entry'!F12)</f>
      </c>
      <c r="M37" s="560"/>
      <c r="N37" s="502"/>
      <c r="O37" s="472"/>
      <c r="P37" s="473"/>
      <c r="Q37" s="502"/>
      <c r="R37" s="472"/>
      <c r="S37" s="472"/>
      <c r="T37" s="472"/>
      <c r="U37" s="472"/>
      <c r="V37" s="473"/>
      <c r="W37" s="502"/>
      <c r="X37" s="473"/>
    </row>
    <row r="38" spans="1:24" ht="14.25" customHeight="1">
      <c r="A38" s="539" t="s">
        <v>173</v>
      </c>
      <c r="B38" s="539"/>
      <c r="C38" s="539"/>
      <c r="D38" s="539"/>
      <c r="E38" s="539"/>
      <c r="F38" s="539"/>
      <c r="G38" s="539"/>
      <c r="H38" s="539"/>
      <c r="I38" s="539"/>
      <c r="J38" s="539"/>
      <c r="K38" s="539"/>
      <c r="L38" s="539"/>
      <c r="M38" s="539"/>
      <c r="N38" s="539"/>
      <c r="O38" s="539"/>
      <c r="P38" s="539"/>
      <c r="Q38" s="586" t="s">
        <v>124</v>
      </c>
      <c r="R38" s="587"/>
      <c r="S38" s="587"/>
      <c r="T38" s="587"/>
      <c r="U38" s="587"/>
      <c r="V38" s="587"/>
      <c r="W38" s="587"/>
      <c r="X38" s="588"/>
    </row>
    <row r="39" spans="1:24" ht="47.25" customHeight="1">
      <c r="A39" s="589" t="s">
        <v>308</v>
      </c>
      <c r="B39" s="590"/>
      <c r="C39" s="590"/>
      <c r="D39" s="590"/>
      <c r="E39" s="591"/>
      <c r="F39" s="592" t="s">
        <v>309</v>
      </c>
      <c r="G39" s="590"/>
      <c r="H39" s="590"/>
      <c r="I39" s="590"/>
      <c r="J39" s="590"/>
      <c r="K39" s="591"/>
      <c r="L39" s="592" t="s">
        <v>310</v>
      </c>
      <c r="M39" s="591"/>
      <c r="N39" s="592" t="s">
        <v>311</v>
      </c>
      <c r="O39" s="590"/>
      <c r="P39" s="591"/>
      <c r="Q39" s="592" t="s">
        <v>312</v>
      </c>
      <c r="R39" s="590"/>
      <c r="S39" s="590"/>
      <c r="T39" s="590"/>
      <c r="U39" s="590"/>
      <c r="V39" s="591"/>
      <c r="W39" s="592" t="s">
        <v>385</v>
      </c>
      <c r="X39" s="593"/>
    </row>
    <row r="40" spans="1:24" ht="18" customHeight="1">
      <c r="A40" s="501">
        <f>IF('Data Entry'!C16="","",'Data Entry'!C16)</f>
      </c>
      <c r="B40" s="477"/>
      <c r="C40" s="477"/>
      <c r="D40" s="477"/>
      <c r="E40" s="478"/>
      <c r="F40" s="476">
        <f>IF(ECPR!D11="","",ECPR!D11)</f>
      </c>
      <c r="G40" s="477"/>
      <c r="H40" s="477"/>
      <c r="I40" s="477"/>
      <c r="J40" s="477"/>
      <c r="K40" s="478"/>
      <c r="L40" s="467">
        <f>IF('Data Entry'!E16="","",'Data Entry'!E16)</f>
      </c>
      <c r="M40" s="479"/>
      <c r="N40" s="467">
        <f>IF('Data Entry'!F16="","",'Data Entry'!F16)</f>
      </c>
      <c r="O40" s="468"/>
      <c r="P40" s="479"/>
      <c r="Q40" s="502"/>
      <c r="R40" s="472"/>
      <c r="S40" s="472"/>
      <c r="T40" s="472"/>
      <c r="U40" s="472"/>
      <c r="V40" s="473"/>
      <c r="W40" s="502"/>
      <c r="X40" s="503"/>
    </row>
    <row r="41" spans="1:24" ht="17.25" customHeight="1">
      <c r="A41" s="501">
        <f>IF('Data Entry'!C17="","",'Data Entry'!C17)</f>
      </c>
      <c r="B41" s="477"/>
      <c r="C41" s="477"/>
      <c r="D41" s="477"/>
      <c r="E41" s="478"/>
      <c r="F41" s="476">
        <f>IF(ECPR!D12="","",ECPR!D12)</f>
      </c>
      <c r="G41" s="477"/>
      <c r="H41" s="477"/>
      <c r="I41" s="477"/>
      <c r="J41" s="477"/>
      <c r="K41" s="478"/>
      <c r="L41" s="467">
        <f>IF('Data Entry'!E17="","",'Data Entry'!E17)</f>
      </c>
      <c r="M41" s="479"/>
      <c r="N41" s="467">
        <f>IF('Data Entry'!F17="","",'Data Entry'!F17)</f>
      </c>
      <c r="O41" s="468"/>
      <c r="P41" s="479"/>
      <c r="Q41" s="502"/>
      <c r="R41" s="472"/>
      <c r="S41" s="472"/>
      <c r="T41" s="472"/>
      <c r="U41" s="472"/>
      <c r="V41" s="473"/>
      <c r="W41" s="502"/>
      <c r="X41" s="503"/>
    </row>
    <row r="42" spans="1:24" ht="18" customHeight="1">
      <c r="A42" s="501">
        <f>IF('Data Entry'!C18="","",'Data Entry'!C18)</f>
      </c>
      <c r="B42" s="477"/>
      <c r="C42" s="477"/>
      <c r="D42" s="477"/>
      <c r="E42" s="478"/>
      <c r="F42" s="476">
        <f>IF(ECPR!D13="","",ECPR!D13)</f>
      </c>
      <c r="G42" s="477"/>
      <c r="H42" s="477"/>
      <c r="I42" s="477"/>
      <c r="J42" s="477"/>
      <c r="K42" s="478"/>
      <c r="L42" s="467">
        <f>IF('Data Entry'!E18="","",'Data Entry'!E18)</f>
      </c>
      <c r="M42" s="479"/>
      <c r="N42" s="467">
        <f>IF('Data Entry'!F18="","",'Data Entry'!F18)</f>
      </c>
      <c r="O42" s="468"/>
      <c r="P42" s="479"/>
      <c r="Q42" s="502"/>
      <c r="R42" s="472"/>
      <c r="S42" s="472"/>
      <c r="T42" s="472"/>
      <c r="U42" s="472"/>
      <c r="V42" s="473"/>
      <c r="W42" s="502"/>
      <c r="X42" s="503"/>
    </row>
    <row r="43" spans="1:24" ht="18" customHeight="1">
      <c r="A43" s="501">
        <f>IF('Data Entry'!C19="","",'Data Entry'!C19)</f>
      </c>
      <c r="B43" s="477"/>
      <c r="C43" s="477"/>
      <c r="D43" s="477"/>
      <c r="E43" s="478"/>
      <c r="F43" s="476">
        <f>IF(ECPR!D14="","",ECPR!D14)</f>
      </c>
      <c r="G43" s="477"/>
      <c r="H43" s="477"/>
      <c r="I43" s="477"/>
      <c r="J43" s="477"/>
      <c r="K43" s="478"/>
      <c r="L43" s="467">
        <f>IF('Data Entry'!E19="","",'Data Entry'!E19)</f>
      </c>
      <c r="M43" s="479"/>
      <c r="N43" s="467">
        <f>IF('Data Entry'!F19="","",'Data Entry'!F19)</f>
      </c>
      <c r="O43" s="468"/>
      <c r="P43" s="479"/>
      <c r="Q43" s="510"/>
      <c r="R43" s="511"/>
      <c r="S43" s="511"/>
      <c r="T43" s="511"/>
      <c r="U43" s="511"/>
      <c r="V43" s="512"/>
      <c r="W43" s="510"/>
      <c r="X43" s="513"/>
    </row>
    <row r="44" spans="1:25" ht="11.25" customHeight="1">
      <c r="A44" s="499" t="s">
        <v>460</v>
      </c>
      <c r="B44" s="500"/>
      <c r="C44" s="500"/>
      <c r="D44" s="500"/>
      <c r="E44" s="500"/>
      <c r="F44" s="500"/>
      <c r="G44" s="500"/>
      <c r="H44" s="500"/>
      <c r="I44" s="500"/>
      <c r="J44" s="500"/>
      <c r="K44" s="500"/>
      <c r="L44" s="500"/>
      <c r="M44" s="500"/>
      <c r="N44" s="500"/>
      <c r="O44" s="500"/>
      <c r="P44" s="500"/>
      <c r="Q44" s="500"/>
      <c r="R44" s="500"/>
      <c r="S44" s="500"/>
      <c r="T44" s="500"/>
      <c r="U44" s="500"/>
      <c r="V44" s="500"/>
      <c r="W44" s="500"/>
      <c r="X44" s="500"/>
      <c r="Y44" s="24"/>
    </row>
    <row r="45" spans="1:24" ht="14.25" customHeight="1">
      <c r="A45" s="471" t="s">
        <v>174</v>
      </c>
      <c r="B45" s="471"/>
      <c r="C45" s="471"/>
      <c r="D45" s="471"/>
      <c r="E45" s="471"/>
      <c r="F45" s="471"/>
      <c r="G45" s="471"/>
      <c r="H45" s="471"/>
      <c r="I45" s="471"/>
      <c r="J45" s="471"/>
      <c r="K45" s="471"/>
      <c r="L45" s="471"/>
      <c r="M45" s="471"/>
      <c r="N45" s="471"/>
      <c r="O45" s="471"/>
      <c r="P45" s="471"/>
      <c r="Q45" s="561" t="s">
        <v>124</v>
      </c>
      <c r="R45" s="562"/>
      <c r="S45" s="562"/>
      <c r="T45" s="562"/>
      <c r="U45" s="562"/>
      <c r="V45" s="562"/>
      <c r="W45" s="562"/>
      <c r="X45" s="563"/>
    </row>
    <row r="46" spans="1:24" ht="11.25" customHeight="1">
      <c r="A46" s="564">
        <v>19</v>
      </c>
      <c r="B46" s="565"/>
      <c r="C46" s="565"/>
      <c r="D46" s="565"/>
      <c r="E46" s="565"/>
      <c r="F46" s="572">
        <v>20</v>
      </c>
      <c r="G46" s="573"/>
      <c r="H46" s="573"/>
      <c r="I46" s="574"/>
      <c r="J46" s="33"/>
      <c r="K46" s="565">
        <v>21</v>
      </c>
      <c r="L46" s="565"/>
      <c r="M46" s="566"/>
      <c r="N46" s="564">
        <v>22</v>
      </c>
      <c r="O46" s="565"/>
      <c r="P46" s="566"/>
      <c r="Q46" s="567">
        <v>23</v>
      </c>
      <c r="R46" s="568"/>
      <c r="S46" s="568"/>
      <c r="T46" s="568"/>
      <c r="U46" s="568"/>
      <c r="V46" s="568"/>
      <c r="W46" s="569"/>
      <c r="X46" s="17">
        <v>24</v>
      </c>
    </row>
    <row r="47" spans="1:24" ht="55.5" customHeight="1">
      <c r="A47" s="494" t="s">
        <v>126</v>
      </c>
      <c r="B47" s="495"/>
      <c r="C47" s="495"/>
      <c r="D47" s="495"/>
      <c r="E47" s="495"/>
      <c r="F47" s="570" t="s">
        <v>125</v>
      </c>
      <c r="G47" s="495"/>
      <c r="H47" s="495"/>
      <c r="I47" s="571"/>
      <c r="J47" s="32"/>
      <c r="K47" s="575" t="s">
        <v>315</v>
      </c>
      <c r="L47" s="575"/>
      <c r="M47" s="576"/>
      <c r="N47" s="496" t="s">
        <v>495</v>
      </c>
      <c r="O47" s="486"/>
      <c r="P47" s="487"/>
      <c r="Q47" s="497" t="s">
        <v>314</v>
      </c>
      <c r="R47" s="495"/>
      <c r="S47" s="495"/>
      <c r="T47" s="495"/>
      <c r="U47" s="495"/>
      <c r="V47" s="495"/>
      <c r="W47" s="498"/>
      <c r="X47" s="31" t="s">
        <v>313</v>
      </c>
    </row>
    <row r="48" spans="1:24" ht="18" customHeight="1">
      <c r="A48" s="551">
        <f>IF('Data Entry'!C29="","",'Data Entry'!C29)</f>
      </c>
      <c r="B48" s="552"/>
      <c r="C48" s="552"/>
      <c r="D48" s="552"/>
      <c r="E48" s="552"/>
      <c r="F48" s="501">
        <f>IF(ECPR!D24="","",ECPR!D24)</f>
      </c>
      <c r="G48" s="477"/>
      <c r="H48" s="477"/>
      <c r="I48" s="556"/>
      <c r="J48" s="557">
        <f>IF('Data Entry'!E29="","",'Data Entry'!E29)</f>
      </c>
      <c r="K48" s="554"/>
      <c r="L48" s="554"/>
      <c r="M48" s="555"/>
      <c r="N48" s="553">
        <f>IF('Data Entry'!F29="","",'Data Entry'!F29)</f>
      </c>
      <c r="O48" s="554"/>
      <c r="P48" s="555"/>
      <c r="Q48" s="502"/>
      <c r="R48" s="472"/>
      <c r="S48" s="472"/>
      <c r="T48" s="472"/>
      <c r="U48" s="472"/>
      <c r="V48" s="472"/>
      <c r="W48" s="473"/>
      <c r="X48" s="18"/>
    </row>
    <row r="49" spans="1:24" ht="18" customHeight="1">
      <c r="A49" s="551">
        <f>IF('Data Entry'!C30="","",'Data Entry'!C30)</f>
      </c>
      <c r="B49" s="552"/>
      <c r="C49" s="552"/>
      <c r="D49" s="552"/>
      <c r="E49" s="552"/>
      <c r="F49" s="501">
        <f>IF(ECPR!D25="","",ECPR!D25)</f>
      </c>
      <c r="G49" s="477"/>
      <c r="H49" s="477"/>
      <c r="I49" s="556"/>
      <c r="J49" s="557">
        <f>IF('Data Entry'!E30="","",'Data Entry'!E30)</f>
      </c>
      <c r="K49" s="554"/>
      <c r="L49" s="554"/>
      <c r="M49" s="555"/>
      <c r="N49" s="553">
        <f>IF('Data Entry'!F30="","",'Data Entry'!F30)</f>
      </c>
      <c r="O49" s="554"/>
      <c r="P49" s="555"/>
      <c r="Q49" s="53"/>
      <c r="R49" s="34"/>
      <c r="S49" s="34"/>
      <c r="T49" s="34"/>
      <c r="U49" s="34"/>
      <c r="V49" s="34"/>
      <c r="W49" s="54"/>
      <c r="X49" s="18"/>
    </row>
    <row r="50" spans="1:24" ht="18" customHeight="1">
      <c r="A50" s="551">
        <f>IF('Data Entry'!C31="","",'Data Entry'!C31)</f>
      </c>
      <c r="B50" s="552"/>
      <c r="C50" s="552"/>
      <c r="D50" s="552"/>
      <c r="E50" s="552"/>
      <c r="F50" s="501">
        <f>IF(ECPR!D26="","",ECPR!D26)</f>
      </c>
      <c r="G50" s="477"/>
      <c r="H50" s="477"/>
      <c r="I50" s="556"/>
      <c r="J50" s="557">
        <f>IF('Data Entry'!E31="","",'Data Entry'!E31)</f>
      </c>
      <c r="K50" s="554"/>
      <c r="L50" s="554"/>
      <c r="M50" s="555"/>
      <c r="N50" s="553">
        <f>IF('Data Entry'!F31="","",'Data Entry'!F31)</f>
      </c>
      <c r="O50" s="554"/>
      <c r="P50" s="555"/>
      <c r="Q50" s="53"/>
      <c r="R50" s="34"/>
      <c r="S50" s="34"/>
      <c r="T50" s="34"/>
      <c r="U50" s="34"/>
      <c r="V50" s="34"/>
      <c r="W50" s="54"/>
      <c r="X50" s="18"/>
    </row>
    <row r="51" spans="1:24" ht="18" customHeight="1">
      <c r="A51" s="551">
        <f>IF('Data Entry'!C32="","",'Data Entry'!C32)</f>
      </c>
      <c r="B51" s="552"/>
      <c r="C51" s="552"/>
      <c r="D51" s="552"/>
      <c r="E51" s="552"/>
      <c r="F51" s="501">
        <f>IF(ECPR!D27="","",ECPR!D27)</f>
      </c>
      <c r="G51" s="477"/>
      <c r="H51" s="477"/>
      <c r="I51" s="556"/>
      <c r="J51" s="557">
        <f>IF('Data Entry'!E32="","",'Data Entry'!E32)</f>
      </c>
      <c r="K51" s="554"/>
      <c r="L51" s="554"/>
      <c r="M51" s="555"/>
      <c r="N51" s="553">
        <f>IF('Data Entry'!F32="","",'Data Entry'!F32)</f>
      </c>
      <c r="O51" s="554"/>
      <c r="P51" s="555"/>
      <c r="Q51" s="53"/>
      <c r="R51" s="34"/>
      <c r="S51" s="34"/>
      <c r="T51" s="34"/>
      <c r="U51" s="34"/>
      <c r="V51" s="34"/>
      <c r="W51" s="54"/>
      <c r="X51" s="18"/>
    </row>
    <row r="52" spans="1:24" ht="17.25" customHeight="1">
      <c r="A52" s="471" t="s">
        <v>175</v>
      </c>
      <c r="B52" s="471"/>
      <c r="C52" s="471"/>
      <c r="D52" s="471"/>
      <c r="E52" s="471"/>
      <c r="F52" s="471"/>
      <c r="G52" s="471"/>
      <c r="H52" s="471"/>
      <c r="I52" s="471"/>
      <c r="J52" s="471"/>
      <c r="K52" s="471"/>
      <c r="L52" s="471"/>
      <c r="M52" s="471"/>
      <c r="N52" s="471"/>
      <c r="O52" s="463" t="s">
        <v>124</v>
      </c>
      <c r="P52" s="463"/>
      <c r="Q52" s="463"/>
      <c r="R52" s="463"/>
      <c r="S52" s="463"/>
      <c r="T52" s="463"/>
      <c r="U52" s="463"/>
      <c r="V52" s="463"/>
      <c r="W52" s="463"/>
      <c r="X52" s="464"/>
    </row>
    <row r="53" spans="1:24" ht="55.5" customHeight="1">
      <c r="A53" s="482" t="s">
        <v>176</v>
      </c>
      <c r="B53" s="483"/>
      <c r="C53" s="483"/>
      <c r="D53" s="483"/>
      <c r="E53" s="484"/>
      <c r="F53" s="474" t="s">
        <v>316</v>
      </c>
      <c r="G53" s="483"/>
      <c r="H53" s="483"/>
      <c r="I53" s="483"/>
      <c r="J53" s="483"/>
      <c r="K53" s="484"/>
      <c r="L53" s="474" t="s">
        <v>319</v>
      </c>
      <c r="M53" s="475"/>
      <c r="N53" s="475"/>
      <c r="O53" s="465" t="s">
        <v>383</v>
      </c>
      <c r="P53" s="466"/>
      <c r="Q53" s="466"/>
      <c r="R53" s="466"/>
      <c r="S53" s="466"/>
      <c r="T53" s="466"/>
      <c r="U53" s="485" t="s">
        <v>318</v>
      </c>
      <c r="V53" s="486"/>
      <c r="W53" s="486"/>
      <c r="X53" s="487"/>
    </row>
    <row r="54" spans="1:24" ht="18" customHeight="1">
      <c r="A54" s="476">
        <f>IF('Data Entry'!C42="","",'Data Entry'!C42)</f>
      </c>
      <c r="B54" s="477"/>
      <c r="C54" s="477"/>
      <c r="D54" s="477"/>
      <c r="E54" s="478"/>
      <c r="F54" s="467">
        <f>IF('Data Entry'!E42="","",'Data Entry'!E42)</f>
      </c>
      <c r="G54" s="468"/>
      <c r="H54" s="468"/>
      <c r="I54" s="468"/>
      <c r="J54" s="468"/>
      <c r="K54" s="479"/>
      <c r="L54" s="467">
        <f>IF('Data Entry'!F42="","",'Data Entry'!F42)</f>
      </c>
      <c r="M54" s="468"/>
      <c r="N54" s="468"/>
      <c r="O54" s="469"/>
      <c r="P54" s="469"/>
      <c r="Q54" s="469"/>
      <c r="R54" s="469"/>
      <c r="S54" s="469"/>
      <c r="T54" s="469"/>
      <c r="U54" s="472"/>
      <c r="V54" s="472"/>
      <c r="W54" s="472"/>
      <c r="X54" s="473"/>
    </row>
    <row r="55" spans="1:24" ht="18" customHeight="1">
      <c r="A55" s="476">
        <f>IF('Data Entry'!C43="","",'Data Entry'!C43)</f>
      </c>
      <c r="B55" s="477"/>
      <c r="C55" s="477"/>
      <c r="D55" s="477"/>
      <c r="E55" s="478"/>
      <c r="F55" s="467">
        <f>IF('Data Entry'!E43="","",'Data Entry'!E43)</f>
      </c>
      <c r="G55" s="468"/>
      <c r="H55" s="468"/>
      <c r="I55" s="468"/>
      <c r="J55" s="468"/>
      <c r="K55" s="479"/>
      <c r="L55" s="467">
        <f>IF('Data Entry'!F43="","",'Data Entry'!F43)</f>
      </c>
      <c r="M55" s="468"/>
      <c r="N55" s="468"/>
      <c r="O55" s="470"/>
      <c r="P55" s="470"/>
      <c r="Q55" s="470"/>
      <c r="R55" s="470"/>
      <c r="S55" s="470"/>
      <c r="T55" s="470"/>
      <c r="U55" s="480"/>
      <c r="V55" s="480"/>
      <c r="W55" s="480"/>
      <c r="X55" s="481"/>
    </row>
    <row r="56" spans="1:24" ht="26.25" customHeight="1">
      <c r="A56" s="514" t="s">
        <v>177</v>
      </c>
      <c r="B56" s="514"/>
      <c r="C56" s="514"/>
      <c r="D56" s="514"/>
      <c r="E56" s="514"/>
      <c r="F56" s="514"/>
      <c r="G56" s="514"/>
      <c r="H56" s="514"/>
      <c r="I56" s="514"/>
      <c r="J56" s="514"/>
      <c r="K56" s="514"/>
      <c r="L56" s="514"/>
      <c r="M56" s="514"/>
      <c r="N56" s="514"/>
      <c r="O56" s="515" t="s">
        <v>178</v>
      </c>
      <c r="P56" s="516"/>
      <c r="Q56" s="516"/>
      <c r="R56" s="516"/>
      <c r="S56" s="516"/>
      <c r="T56" s="516"/>
      <c r="U56" s="516"/>
      <c r="V56" s="516"/>
      <c r="W56" s="516"/>
      <c r="X56" s="517"/>
    </row>
    <row r="57" spans="1:24" ht="71.25" customHeight="1">
      <c r="A57" s="466" t="s">
        <v>123</v>
      </c>
      <c r="B57" s="466"/>
      <c r="C57" s="466"/>
      <c r="D57" s="466" t="s">
        <v>122</v>
      </c>
      <c r="E57" s="466"/>
      <c r="F57" s="466"/>
      <c r="G57" s="466" t="s">
        <v>121</v>
      </c>
      <c r="H57" s="466"/>
      <c r="I57" s="466"/>
      <c r="J57" s="466"/>
      <c r="K57" s="465" t="s">
        <v>248</v>
      </c>
      <c r="L57" s="466"/>
      <c r="M57" s="466" t="s">
        <v>179</v>
      </c>
      <c r="N57" s="466"/>
      <c r="O57" s="550" t="s">
        <v>180</v>
      </c>
      <c r="P57" s="483"/>
      <c r="Q57" s="483"/>
      <c r="R57" s="484"/>
      <c r="S57" s="482" t="s">
        <v>181</v>
      </c>
      <c r="T57" s="483"/>
      <c r="U57" s="483"/>
      <c r="V57" s="483"/>
      <c r="W57" s="484"/>
      <c r="X57" s="47" t="s">
        <v>182</v>
      </c>
    </row>
    <row r="58" spans="1:24" ht="22.5" customHeight="1">
      <c r="A58" s="545">
        <f>IF('Data Entry'!C50="","",'Data Entry'!C50)</f>
      </c>
      <c r="B58" s="545"/>
      <c r="C58" s="545"/>
      <c r="D58" s="546">
        <f>IF('Data Entry'!D50="","",'Data Entry'!D50)</f>
      </c>
      <c r="E58" s="546"/>
      <c r="F58" s="546"/>
      <c r="G58" s="547">
        <f>IF('Data Entry'!E50="","",'Data Entry'!E50)</f>
      </c>
      <c r="H58" s="547"/>
      <c r="I58" s="547"/>
      <c r="J58" s="547"/>
      <c r="K58" s="547">
        <f>IF('Data Entry'!F50="","",'Data Entry'!F50)</f>
      </c>
      <c r="L58" s="547"/>
      <c r="M58" s="548">
        <f>IF('Data Entry'!G50="","",'Data Entry'!G50)</f>
      </c>
      <c r="N58" s="548"/>
      <c r="O58" s="549"/>
      <c r="P58" s="468"/>
      <c r="Q58" s="468"/>
      <c r="R58" s="479"/>
      <c r="S58" s="502"/>
      <c r="T58" s="472"/>
      <c r="U58" s="472"/>
      <c r="V58" s="472"/>
      <c r="W58" s="473"/>
      <c r="X58" s="18"/>
    </row>
    <row r="59" spans="1:24" ht="22.5" customHeight="1">
      <c r="A59" s="545">
        <f>IF('Data Entry'!C51="","",'Data Entry'!C51)</f>
      </c>
      <c r="B59" s="545"/>
      <c r="C59" s="545"/>
      <c r="D59" s="546">
        <f>IF('Data Entry'!D51="","",'Data Entry'!D51)</f>
      </c>
      <c r="E59" s="546"/>
      <c r="F59" s="546"/>
      <c r="G59" s="547">
        <f>IF('Data Entry'!E51="","",'Data Entry'!E51)</f>
      </c>
      <c r="H59" s="547"/>
      <c r="I59" s="547"/>
      <c r="J59" s="547"/>
      <c r="K59" s="547">
        <f>IF('Data Entry'!F51="","",'Data Entry'!F51)</f>
      </c>
      <c r="L59" s="547"/>
      <c r="M59" s="548">
        <f>IF('Data Entry'!G51="","",'Data Entry'!G51)</f>
      </c>
      <c r="N59" s="548"/>
      <c r="O59" s="549"/>
      <c r="P59" s="468"/>
      <c r="Q59" s="468"/>
      <c r="R59" s="479"/>
      <c r="S59" s="502"/>
      <c r="T59" s="472"/>
      <c r="U59" s="472"/>
      <c r="V59" s="472"/>
      <c r="W59" s="473"/>
      <c r="X59" s="18"/>
    </row>
    <row r="60" spans="1:24" ht="22.5" customHeight="1">
      <c r="A60" s="545">
        <f>IF('Data Entry'!C52="","",'Data Entry'!C52)</f>
      </c>
      <c r="B60" s="545"/>
      <c r="C60" s="545"/>
      <c r="D60" s="546">
        <f>IF('Data Entry'!D52="","",'Data Entry'!D52)</f>
      </c>
      <c r="E60" s="546"/>
      <c r="F60" s="546"/>
      <c r="G60" s="547">
        <f>IF('Data Entry'!E52="","",'Data Entry'!E52)</f>
      </c>
      <c r="H60" s="547"/>
      <c r="I60" s="547"/>
      <c r="J60" s="547"/>
      <c r="K60" s="547">
        <f>IF('Data Entry'!F52="","",'Data Entry'!F52)</f>
      </c>
      <c r="L60" s="547"/>
      <c r="M60" s="548">
        <f>IF('Data Entry'!G52="","",'Data Entry'!G52)</f>
      </c>
      <c r="N60" s="548"/>
      <c r="O60" s="549"/>
      <c r="P60" s="468"/>
      <c r="Q60" s="468"/>
      <c r="R60" s="479"/>
      <c r="S60" s="502"/>
      <c r="T60" s="472"/>
      <c r="U60" s="472"/>
      <c r="V60" s="472"/>
      <c r="W60" s="473"/>
      <c r="X60" s="18"/>
    </row>
    <row r="61" spans="1:24" ht="25.5" customHeight="1">
      <c r="A61" s="539" t="s">
        <v>183</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row>
    <row r="62" spans="1:24" ht="75" customHeight="1">
      <c r="A62" s="540" t="s">
        <v>320</v>
      </c>
      <c r="B62" s="531"/>
      <c r="C62" s="531"/>
      <c r="D62" s="531"/>
      <c r="E62" s="531"/>
      <c r="F62" s="531"/>
      <c r="G62" s="531"/>
      <c r="H62" s="531"/>
      <c r="I62" s="531"/>
      <c r="J62" s="531"/>
      <c r="K62" s="531"/>
      <c r="L62" s="531"/>
      <c r="M62" s="531"/>
      <c r="N62" s="531"/>
      <c r="O62" s="531"/>
      <c r="P62" s="531"/>
      <c r="Q62" s="531"/>
      <c r="R62" s="531"/>
      <c r="S62" s="531"/>
      <c r="T62" s="531"/>
      <c r="U62" s="531"/>
      <c r="V62" s="531"/>
      <c r="W62" s="531"/>
      <c r="X62" s="532"/>
    </row>
    <row r="63" spans="1:24" ht="21" customHeight="1">
      <c r="A63" s="23" t="s">
        <v>120</v>
      </c>
      <c r="B63" s="541">
        <f>IF('Data Entry'!C62="","",'Data Entry'!C62)</f>
      </c>
      <c r="C63" s="541"/>
      <c r="D63" s="541"/>
      <c r="E63" s="541"/>
      <c r="F63" s="541"/>
      <c r="G63" s="541"/>
      <c r="H63" s="544"/>
      <c r="I63" s="542" t="s">
        <v>119</v>
      </c>
      <c r="J63" s="543"/>
      <c r="K63" s="32"/>
      <c r="L63" s="541">
        <f>IF('Data Entry'!C63="","",'Data Entry'!C63)</f>
      </c>
      <c r="M63" s="541"/>
      <c r="N63" s="541"/>
      <c r="O63" s="541"/>
      <c r="P63" s="541"/>
      <c r="Q63" s="23" t="s">
        <v>118</v>
      </c>
      <c r="R63" s="541">
        <f>IF('Data Entry'!C64="","",'Data Entry'!C64)</f>
      </c>
      <c r="S63" s="541"/>
      <c r="T63" s="541"/>
      <c r="U63" s="541"/>
      <c r="V63" s="541"/>
      <c r="W63" s="541"/>
      <c r="X63" s="541"/>
    </row>
    <row r="64" spans="1:24" ht="17.25" customHeight="1">
      <c r="A64" s="471" t="s">
        <v>184</v>
      </c>
      <c r="B64" s="471"/>
      <c r="C64" s="471"/>
      <c r="D64" s="471"/>
      <c r="E64" s="471"/>
      <c r="F64" s="471"/>
      <c r="G64" s="471"/>
      <c r="H64" s="471"/>
      <c r="I64" s="471"/>
      <c r="J64" s="471"/>
      <c r="K64" s="471"/>
      <c r="L64" s="471"/>
      <c r="M64" s="471"/>
      <c r="N64" s="471"/>
      <c r="O64" s="471"/>
      <c r="P64" s="471"/>
      <c r="Q64" s="471"/>
      <c r="R64" s="471"/>
      <c r="S64" s="471"/>
      <c r="T64" s="471"/>
      <c r="U64" s="471"/>
      <c r="V64" s="471"/>
      <c r="W64" s="471"/>
      <c r="X64" s="471"/>
    </row>
    <row r="65" spans="1:24" ht="26.25" customHeight="1">
      <c r="A65" s="530" t="s">
        <v>185</v>
      </c>
      <c r="B65" s="531"/>
      <c r="C65" s="531"/>
      <c r="D65" s="531"/>
      <c r="E65" s="531"/>
      <c r="F65" s="531"/>
      <c r="G65" s="531"/>
      <c r="H65" s="531"/>
      <c r="I65" s="531"/>
      <c r="J65" s="531"/>
      <c r="K65" s="531"/>
      <c r="L65" s="531"/>
      <c r="M65" s="531"/>
      <c r="N65" s="531"/>
      <c r="O65" s="531"/>
      <c r="P65" s="531"/>
      <c r="Q65" s="531"/>
      <c r="R65" s="531"/>
      <c r="S65" s="531"/>
      <c r="T65" s="531"/>
      <c r="U65" s="531"/>
      <c r="V65" s="531"/>
      <c r="W65" s="531"/>
      <c r="X65" s="532"/>
    </row>
    <row r="66" spans="1:24" ht="42" customHeight="1">
      <c r="A66" s="533" t="s">
        <v>117</v>
      </c>
      <c r="B66" s="534"/>
      <c r="C66" s="534"/>
      <c r="D66" s="534"/>
      <c r="E66" s="534"/>
      <c r="F66" s="534"/>
      <c r="G66" s="534"/>
      <c r="H66" s="534"/>
      <c r="I66" s="534"/>
      <c r="J66" s="534"/>
      <c r="K66" s="535"/>
      <c r="L66" s="536" t="s">
        <v>116</v>
      </c>
      <c r="M66" s="537"/>
      <c r="N66" s="537"/>
      <c r="O66" s="537"/>
      <c r="P66" s="537"/>
      <c r="Q66" s="537"/>
      <c r="R66" s="537"/>
      <c r="S66" s="537"/>
      <c r="T66" s="537"/>
      <c r="U66" s="538"/>
      <c r="V66" s="533" t="s">
        <v>115</v>
      </c>
      <c r="W66" s="534"/>
      <c r="X66" s="535"/>
    </row>
    <row r="67" spans="1:24" ht="13.5" customHeight="1">
      <c r="A67" s="471" t="s">
        <v>186</v>
      </c>
      <c r="B67" s="471"/>
      <c r="C67" s="471"/>
      <c r="D67" s="471"/>
      <c r="E67" s="471"/>
      <c r="F67" s="471"/>
      <c r="G67" s="471"/>
      <c r="H67" s="471"/>
      <c r="I67" s="471"/>
      <c r="J67" s="471"/>
      <c r="K67" s="471"/>
      <c r="L67" s="471"/>
      <c r="M67" s="471"/>
      <c r="N67" s="471"/>
      <c r="O67" s="471"/>
      <c r="P67" s="471"/>
      <c r="Q67" s="471"/>
      <c r="R67" s="471"/>
      <c r="S67" s="471"/>
      <c r="T67" s="471"/>
      <c r="U67" s="471"/>
      <c r="V67" s="471"/>
      <c r="W67" s="471"/>
      <c r="X67" s="471"/>
    </row>
    <row r="68" spans="1:24" ht="22.5" customHeight="1">
      <c r="A68" s="482" t="s">
        <v>114</v>
      </c>
      <c r="B68" s="483"/>
      <c r="C68" s="483"/>
      <c r="D68" s="484"/>
      <c r="E68" s="482" t="s">
        <v>113</v>
      </c>
      <c r="F68" s="483"/>
      <c r="G68" s="483"/>
      <c r="H68" s="483"/>
      <c r="I68" s="483"/>
      <c r="J68" s="483"/>
      <c r="K68" s="483"/>
      <c r="L68" s="483"/>
      <c r="M68" s="483"/>
      <c r="N68" s="484"/>
      <c r="O68" s="482" t="s">
        <v>112</v>
      </c>
      <c r="P68" s="483"/>
      <c r="Q68" s="484"/>
      <c r="R68" s="482" t="s">
        <v>111</v>
      </c>
      <c r="S68" s="483"/>
      <c r="T68" s="483"/>
      <c r="U68" s="483"/>
      <c r="V68" s="483"/>
      <c r="W68" s="483"/>
      <c r="X68" s="484"/>
    </row>
    <row r="69" spans="1:24" ht="23.25" customHeight="1">
      <c r="A69" s="527" t="s">
        <v>110</v>
      </c>
      <c r="B69" s="528"/>
      <c r="C69" s="528"/>
      <c r="D69" s="529"/>
      <c r="E69" s="502"/>
      <c r="F69" s="472"/>
      <c r="G69" s="472"/>
      <c r="H69" s="472"/>
      <c r="I69" s="472"/>
      <c r="J69" s="472"/>
      <c r="K69" s="472"/>
      <c r="L69" s="472"/>
      <c r="M69" s="472"/>
      <c r="N69" s="473"/>
      <c r="O69" s="502"/>
      <c r="P69" s="472"/>
      <c r="Q69" s="473"/>
      <c r="R69" s="19"/>
      <c r="S69" s="509" t="s">
        <v>108</v>
      </c>
      <c r="T69" s="509"/>
      <c r="U69" s="509"/>
      <c r="V69" s="509"/>
      <c r="W69" s="509"/>
      <c r="X69" s="20" t="s">
        <v>107</v>
      </c>
    </row>
    <row r="70" spans="1:24" ht="23.25" customHeight="1">
      <c r="A70" s="506" t="s">
        <v>109</v>
      </c>
      <c r="B70" s="507"/>
      <c r="C70" s="507"/>
      <c r="D70" s="508"/>
      <c r="E70" s="502"/>
      <c r="F70" s="472"/>
      <c r="G70" s="472"/>
      <c r="H70" s="472"/>
      <c r="I70" s="472"/>
      <c r="J70" s="472"/>
      <c r="K70" s="472"/>
      <c r="L70" s="472"/>
      <c r="M70" s="472"/>
      <c r="N70" s="473"/>
      <c r="O70" s="502"/>
      <c r="P70" s="472"/>
      <c r="Q70" s="473"/>
      <c r="R70" s="19"/>
      <c r="S70" s="509" t="s">
        <v>108</v>
      </c>
      <c r="T70" s="509"/>
      <c r="U70" s="509"/>
      <c r="V70" s="509"/>
      <c r="W70" s="509"/>
      <c r="X70" s="20" t="s">
        <v>107</v>
      </c>
    </row>
    <row r="71" spans="1:25" ht="88.5" customHeight="1">
      <c r="A71" s="504" t="s">
        <v>322</v>
      </c>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25"/>
    </row>
  </sheetData>
  <sheetProtection password="CB21" sheet="1" objects="1" scenarios="1"/>
  <mergeCells count="204">
    <mergeCell ref="T4:X4"/>
    <mergeCell ref="A9:X9"/>
    <mergeCell ref="D16:X16"/>
    <mergeCell ref="B13:X13"/>
    <mergeCell ref="B14:X14"/>
    <mergeCell ref="B15:X15"/>
    <mergeCell ref="N5:S5"/>
    <mergeCell ref="T5:X5"/>
    <mergeCell ref="N6:S6"/>
    <mergeCell ref="T6:X6"/>
    <mergeCell ref="D24:X24"/>
    <mergeCell ref="A2:X2"/>
    <mergeCell ref="A3:M3"/>
    <mergeCell ref="N3:S3"/>
    <mergeCell ref="T3:X3"/>
    <mergeCell ref="A4:M4"/>
    <mergeCell ref="N4:S4"/>
    <mergeCell ref="A10:X10"/>
    <mergeCell ref="D17:X17"/>
    <mergeCell ref="D18:X18"/>
    <mergeCell ref="D19:X19"/>
    <mergeCell ref="D22:X22"/>
    <mergeCell ref="D23:X23"/>
    <mergeCell ref="B20:X20"/>
    <mergeCell ref="B21:X21"/>
    <mergeCell ref="B11:X11"/>
    <mergeCell ref="B12:X12"/>
    <mergeCell ref="B8:X8"/>
    <mergeCell ref="B5:K7"/>
    <mergeCell ref="F34:K34"/>
    <mergeCell ref="L34:M34"/>
    <mergeCell ref="N34:P34"/>
    <mergeCell ref="Q34:V34"/>
    <mergeCell ref="A28:X28"/>
    <mergeCell ref="A29:X29"/>
    <mergeCell ref="A33:M33"/>
    <mergeCell ref="N33:X33"/>
    <mergeCell ref="W34:X34"/>
    <mergeCell ref="A35:B35"/>
    <mergeCell ref="C35:E35"/>
    <mergeCell ref="F35:K35"/>
    <mergeCell ref="L35:M35"/>
    <mergeCell ref="N35:P35"/>
    <mergeCell ref="Q35:V35"/>
    <mergeCell ref="W35:X35"/>
    <mergeCell ref="A34:B34"/>
    <mergeCell ref="C34:E34"/>
    <mergeCell ref="W37:X37"/>
    <mergeCell ref="A38:P38"/>
    <mergeCell ref="Q38:X38"/>
    <mergeCell ref="A39:E39"/>
    <mergeCell ref="F39:K39"/>
    <mergeCell ref="L39:M39"/>
    <mergeCell ref="N39:P39"/>
    <mergeCell ref="Q39:V39"/>
    <mergeCell ref="W39:X39"/>
    <mergeCell ref="A37:B37"/>
    <mergeCell ref="W41:X41"/>
    <mergeCell ref="A40:E40"/>
    <mergeCell ref="F40:K40"/>
    <mergeCell ref="L40:M40"/>
    <mergeCell ref="N40:P40"/>
    <mergeCell ref="Q40:V40"/>
    <mergeCell ref="W40:X40"/>
    <mergeCell ref="N41:P41"/>
    <mergeCell ref="Q41:V41"/>
    <mergeCell ref="W36:X36"/>
    <mergeCell ref="A36:B36"/>
    <mergeCell ref="C36:E36"/>
    <mergeCell ref="F36:K36"/>
    <mergeCell ref="L36:M36"/>
    <mergeCell ref="N36:P36"/>
    <mergeCell ref="Q36:V36"/>
    <mergeCell ref="Q46:W46"/>
    <mergeCell ref="F47:I47"/>
    <mergeCell ref="F46:I46"/>
    <mergeCell ref="K46:M46"/>
    <mergeCell ref="K47:M47"/>
    <mergeCell ref="J48:M48"/>
    <mergeCell ref="N37:P37"/>
    <mergeCell ref="Q37:V37"/>
    <mergeCell ref="A48:E48"/>
    <mergeCell ref="N48:P48"/>
    <mergeCell ref="Q48:W48"/>
    <mergeCell ref="F48:I48"/>
    <mergeCell ref="A45:P45"/>
    <mergeCell ref="Q45:X45"/>
    <mergeCell ref="A46:E46"/>
    <mergeCell ref="N46:P46"/>
    <mergeCell ref="F51:I51"/>
    <mergeCell ref="J49:M49"/>
    <mergeCell ref="J50:M50"/>
    <mergeCell ref="J51:M51"/>
    <mergeCell ref="C37:E37"/>
    <mergeCell ref="F37:K37"/>
    <mergeCell ref="L37:M37"/>
    <mergeCell ref="A41:E41"/>
    <mergeCell ref="F41:K41"/>
    <mergeCell ref="L41:M41"/>
    <mergeCell ref="O57:R57"/>
    <mergeCell ref="O58:R58"/>
    <mergeCell ref="A51:E51"/>
    <mergeCell ref="N51:P51"/>
    <mergeCell ref="A49:E49"/>
    <mergeCell ref="N49:P49"/>
    <mergeCell ref="A50:E50"/>
    <mergeCell ref="N50:P50"/>
    <mergeCell ref="F49:I49"/>
    <mergeCell ref="F50:I50"/>
    <mergeCell ref="A57:C57"/>
    <mergeCell ref="D57:F57"/>
    <mergeCell ref="G57:J57"/>
    <mergeCell ref="K57:L57"/>
    <mergeCell ref="M57:N57"/>
    <mergeCell ref="M58:N58"/>
    <mergeCell ref="M59:N59"/>
    <mergeCell ref="M60:N60"/>
    <mergeCell ref="O59:R59"/>
    <mergeCell ref="O60:R60"/>
    <mergeCell ref="S57:W57"/>
    <mergeCell ref="A58:C58"/>
    <mergeCell ref="D58:F58"/>
    <mergeCell ref="G58:J58"/>
    <mergeCell ref="K58:L58"/>
    <mergeCell ref="S58:W58"/>
    <mergeCell ref="S59:W59"/>
    <mergeCell ref="A60:C60"/>
    <mergeCell ref="D60:F60"/>
    <mergeCell ref="G60:J60"/>
    <mergeCell ref="K60:L60"/>
    <mergeCell ref="S60:W60"/>
    <mergeCell ref="A59:C59"/>
    <mergeCell ref="D59:F59"/>
    <mergeCell ref="G59:J59"/>
    <mergeCell ref="K59:L59"/>
    <mergeCell ref="A61:X61"/>
    <mergeCell ref="A62:X62"/>
    <mergeCell ref="A64:X64"/>
    <mergeCell ref="L63:P63"/>
    <mergeCell ref="I63:J63"/>
    <mergeCell ref="B63:H63"/>
    <mergeCell ref="R63:V63"/>
    <mergeCell ref="W63:X63"/>
    <mergeCell ref="A66:K66"/>
    <mergeCell ref="L66:U66"/>
    <mergeCell ref="V66:X66"/>
    <mergeCell ref="A67:X67"/>
    <mergeCell ref="A68:D68"/>
    <mergeCell ref="E68:N68"/>
    <mergeCell ref="O68:Q68"/>
    <mergeCell ref="R68:X68"/>
    <mergeCell ref="N7:S7"/>
    <mergeCell ref="T7:X7"/>
    <mergeCell ref="A30:W30"/>
    <mergeCell ref="A31:W31"/>
    <mergeCell ref="A32:W32"/>
    <mergeCell ref="A69:D69"/>
    <mergeCell ref="E69:N69"/>
    <mergeCell ref="O69:Q69"/>
    <mergeCell ref="S69:W69"/>
    <mergeCell ref="A65:X65"/>
    <mergeCell ref="A71:X71"/>
    <mergeCell ref="A70:D70"/>
    <mergeCell ref="E70:N70"/>
    <mergeCell ref="O70:Q70"/>
    <mergeCell ref="S70:W70"/>
    <mergeCell ref="N43:P43"/>
    <mergeCell ref="Q43:V43"/>
    <mergeCell ref="W43:X43"/>
    <mergeCell ref="A56:N56"/>
    <mergeCell ref="O56:X56"/>
    <mergeCell ref="A42:E42"/>
    <mergeCell ref="F42:K42"/>
    <mergeCell ref="L42:M42"/>
    <mergeCell ref="N42:P42"/>
    <mergeCell ref="Q42:V42"/>
    <mergeCell ref="W42:X42"/>
    <mergeCell ref="D25:X25"/>
    <mergeCell ref="D26:X26"/>
    <mergeCell ref="B27:X27"/>
    <mergeCell ref="A47:E47"/>
    <mergeCell ref="N47:P47"/>
    <mergeCell ref="Q47:W47"/>
    <mergeCell ref="A44:X44"/>
    <mergeCell ref="A43:E43"/>
    <mergeCell ref="F43:K43"/>
    <mergeCell ref="L43:M43"/>
    <mergeCell ref="F55:K55"/>
    <mergeCell ref="U55:X55"/>
    <mergeCell ref="A53:E53"/>
    <mergeCell ref="F53:K53"/>
    <mergeCell ref="U53:X53"/>
    <mergeCell ref="A54:E54"/>
    <mergeCell ref="F54:K54"/>
    <mergeCell ref="O52:X52"/>
    <mergeCell ref="O53:T53"/>
    <mergeCell ref="L54:N54"/>
    <mergeCell ref="L55:N55"/>
    <mergeCell ref="O54:T54"/>
    <mergeCell ref="O55:T55"/>
    <mergeCell ref="A52:N52"/>
    <mergeCell ref="U54:X54"/>
    <mergeCell ref="L53:N53"/>
    <mergeCell ref="A55:E55"/>
  </mergeCells>
  <printOptions horizontalCentered="1" verticalCentered="1"/>
  <pageMargins left="0.2" right="0.2" top="0.25" bottom="0.25" header="0.05" footer="0.3"/>
  <pageSetup horizontalDpi="600" verticalDpi="600" orientation="portrait" scale="90" r:id="rId2"/>
  <rowBreaks count="1" manualBreakCount="1">
    <brk id="43" max="21" man="1"/>
  </rowBreaks>
  <drawing r:id="rId1"/>
</worksheet>
</file>

<file path=xl/worksheets/sheet3.xml><?xml version="1.0" encoding="utf-8"?>
<worksheet xmlns="http://schemas.openxmlformats.org/spreadsheetml/2006/main" xmlns:r="http://schemas.openxmlformats.org/officeDocument/2006/relationships">
  <sheetPr codeName="Sheet8"/>
  <dimension ref="A1:W51"/>
  <sheetViews>
    <sheetView zoomScalePageLayoutView="0" workbookViewId="0" topLeftCell="A31">
      <selection activeCell="A1" sqref="A1:V1"/>
    </sheetView>
  </sheetViews>
  <sheetFormatPr defaultColWidth="9.140625" defaultRowHeight="15"/>
  <cols>
    <col min="1" max="1" width="6.8515625" style="16" customWidth="1"/>
    <col min="2" max="3" width="3.28125" style="16" customWidth="1"/>
    <col min="4" max="4" width="1.1484375" style="16" customWidth="1"/>
    <col min="5" max="5" width="9.421875" style="16" customWidth="1"/>
    <col min="6" max="6" width="2.28125" style="16" customWidth="1"/>
    <col min="7" max="7" width="3.28125" style="16" customWidth="1"/>
    <col min="8" max="8" width="1.1484375" style="16" customWidth="1"/>
    <col min="9" max="9" width="8.140625" style="16" customWidth="1"/>
    <col min="10" max="10" width="11.8515625" style="16" customWidth="1"/>
    <col min="11" max="11" width="12.28125" style="16" customWidth="1"/>
    <col min="12" max="12" width="8.00390625" style="16" customWidth="1"/>
    <col min="13" max="13" width="5.7109375" style="16" customWidth="1"/>
    <col min="14" max="14" width="4.8515625" style="16" customWidth="1"/>
    <col min="15" max="15" width="3.7109375" style="16" customWidth="1"/>
    <col min="16" max="16" width="2.28125" style="16" customWidth="1"/>
    <col min="17" max="17" width="3.28125" style="16" customWidth="1"/>
    <col min="18" max="18" width="2.421875" style="16" customWidth="1"/>
    <col min="19" max="19" width="1.1484375" style="16" customWidth="1"/>
    <col min="20" max="20" width="7.8515625" style="16" customWidth="1"/>
    <col min="21" max="21" width="2.57421875" style="16" customWidth="1"/>
    <col min="22" max="22" width="12.7109375" style="16" customWidth="1"/>
    <col min="23" max="23" width="3.28125" style="16" customWidth="1"/>
    <col min="24" max="16384" width="8.8515625" style="16" customWidth="1"/>
  </cols>
  <sheetData>
    <row r="1" spans="1:22" ht="22.5" customHeight="1">
      <c r="A1" s="658" t="s">
        <v>459</v>
      </c>
      <c r="B1" s="531"/>
      <c r="C1" s="531"/>
      <c r="D1" s="531"/>
      <c r="E1" s="531"/>
      <c r="F1" s="531"/>
      <c r="G1" s="531"/>
      <c r="H1" s="531"/>
      <c r="I1" s="531"/>
      <c r="J1" s="531"/>
      <c r="K1" s="531"/>
      <c r="L1" s="531"/>
      <c r="M1" s="531"/>
      <c r="N1" s="531"/>
      <c r="O1" s="531"/>
      <c r="P1" s="531"/>
      <c r="Q1" s="531"/>
      <c r="R1" s="531"/>
      <c r="S1" s="531"/>
      <c r="T1" s="531"/>
      <c r="U1" s="531"/>
      <c r="V1" s="531"/>
    </row>
    <row r="2" spans="1:22" ht="14.25" customHeight="1">
      <c r="A2" s="659" t="s">
        <v>462</v>
      </c>
      <c r="B2" s="505"/>
      <c r="C2" s="505"/>
      <c r="D2" s="505"/>
      <c r="E2" s="505"/>
      <c r="F2" s="505"/>
      <c r="G2" s="505"/>
      <c r="H2" s="505"/>
      <c r="I2" s="505"/>
      <c r="J2" s="505"/>
      <c r="K2" s="660"/>
      <c r="L2" s="661" t="s">
        <v>141</v>
      </c>
      <c r="M2" s="662"/>
      <c r="N2" s="662"/>
      <c r="O2" s="662"/>
      <c r="P2" s="662"/>
      <c r="Q2" s="663"/>
      <c r="R2" s="661" t="s">
        <v>140</v>
      </c>
      <c r="S2" s="662"/>
      <c r="T2" s="662"/>
      <c r="U2" s="662"/>
      <c r="V2" s="663"/>
    </row>
    <row r="3" spans="1:22" ht="13.5" customHeight="1">
      <c r="A3" s="664" t="s">
        <v>458</v>
      </c>
      <c r="B3" s="665"/>
      <c r="C3" s="665"/>
      <c r="D3" s="665"/>
      <c r="E3" s="665"/>
      <c r="F3" s="665"/>
      <c r="G3" s="665"/>
      <c r="H3" s="665"/>
      <c r="I3" s="665"/>
      <c r="J3" s="665"/>
      <c r="K3" s="625"/>
      <c r="L3" s="626">
        <f>IF('Data Entry'!D3="","",'Data Entry'!D3)</f>
      </c>
      <c r="M3" s="666"/>
      <c r="N3" s="666"/>
      <c r="O3" s="666"/>
      <c r="P3" s="666"/>
      <c r="Q3" s="628"/>
      <c r="R3" s="626">
        <v>2020</v>
      </c>
      <c r="S3" s="666"/>
      <c r="T3" s="666"/>
      <c r="U3" s="666"/>
      <c r="V3" s="628"/>
    </row>
    <row r="4" spans="1:22" ht="9.75" customHeight="1">
      <c r="A4" s="648" t="s">
        <v>325</v>
      </c>
      <c r="B4" s="649"/>
      <c r="C4" s="649"/>
      <c r="D4" s="649"/>
      <c r="E4" s="649"/>
      <c r="F4" s="649"/>
      <c r="G4" s="649"/>
      <c r="H4" s="649"/>
      <c r="I4" s="649"/>
      <c r="J4" s="649"/>
      <c r="K4" s="649"/>
      <c r="L4" s="634"/>
      <c r="M4" s="653"/>
      <c r="N4" s="653"/>
      <c r="O4" s="653"/>
      <c r="P4" s="653"/>
      <c r="Q4" s="636"/>
      <c r="R4" s="634"/>
      <c r="S4" s="653"/>
      <c r="T4" s="653"/>
      <c r="U4" s="653"/>
      <c r="V4" s="636"/>
    </row>
    <row r="5" spans="1:22" ht="15" customHeight="1">
      <c r="A5" s="650"/>
      <c r="B5" s="649"/>
      <c r="C5" s="649"/>
      <c r="D5" s="649"/>
      <c r="E5" s="649"/>
      <c r="F5" s="649"/>
      <c r="G5" s="649"/>
      <c r="H5" s="649"/>
      <c r="I5" s="649"/>
      <c r="J5" s="649"/>
      <c r="K5" s="649"/>
      <c r="L5" s="638" t="s">
        <v>247</v>
      </c>
      <c r="M5" s="620"/>
      <c r="N5" s="620"/>
      <c r="O5" s="620"/>
      <c r="P5" s="620"/>
      <c r="Q5" s="620"/>
      <c r="R5" s="639" t="s">
        <v>139</v>
      </c>
      <c r="S5" s="620"/>
      <c r="T5" s="620"/>
      <c r="U5" s="620"/>
      <c r="V5" s="622"/>
    </row>
    <row r="6" spans="1:22" ht="22.5" customHeight="1">
      <c r="A6" s="651"/>
      <c r="B6" s="652"/>
      <c r="C6" s="652"/>
      <c r="D6" s="652"/>
      <c r="E6" s="652"/>
      <c r="F6" s="652"/>
      <c r="G6" s="652"/>
      <c r="H6" s="652"/>
      <c r="I6" s="652"/>
      <c r="J6" s="652"/>
      <c r="K6" s="652"/>
      <c r="L6" s="656">
        <f>IF('Data Entry'!F3="","",'Data Entry'!F3)</f>
      </c>
      <c r="M6" s="657"/>
      <c r="N6" s="657"/>
      <c r="O6" s="657"/>
      <c r="P6" s="657"/>
      <c r="Q6" s="657"/>
      <c r="R6" s="520"/>
      <c r="S6" s="521"/>
      <c r="T6" s="521"/>
      <c r="U6" s="521"/>
      <c r="V6" s="522"/>
    </row>
    <row r="7" spans="1:22" ht="75" customHeight="1">
      <c r="A7" s="51" t="s">
        <v>138</v>
      </c>
      <c r="B7" s="654" t="s">
        <v>278</v>
      </c>
      <c r="C7" s="534"/>
      <c r="D7" s="534"/>
      <c r="E7" s="534"/>
      <c r="F7" s="534"/>
      <c r="G7" s="534"/>
      <c r="H7" s="534"/>
      <c r="I7" s="534"/>
      <c r="J7" s="534"/>
      <c r="K7" s="534"/>
      <c r="L7" s="531"/>
      <c r="M7" s="531"/>
      <c r="N7" s="531"/>
      <c r="O7" s="531"/>
      <c r="P7" s="531"/>
      <c r="Q7" s="531"/>
      <c r="R7" s="531"/>
      <c r="S7" s="531"/>
      <c r="T7" s="531"/>
      <c r="U7" s="531"/>
      <c r="V7" s="532"/>
    </row>
    <row r="8" spans="1:22" ht="15" customHeight="1">
      <c r="A8" s="539" t="s">
        <v>171</v>
      </c>
      <c r="B8" s="539"/>
      <c r="C8" s="539"/>
      <c r="D8" s="539"/>
      <c r="E8" s="539"/>
      <c r="F8" s="539"/>
      <c r="G8" s="539"/>
      <c r="H8" s="539"/>
      <c r="I8" s="539"/>
      <c r="J8" s="539"/>
      <c r="K8" s="539"/>
      <c r="L8" s="539"/>
      <c r="M8" s="539"/>
      <c r="N8" s="539"/>
      <c r="O8" s="539"/>
      <c r="P8" s="539"/>
      <c r="Q8" s="539"/>
      <c r="R8" s="539"/>
      <c r="S8" s="539"/>
      <c r="T8" s="539"/>
      <c r="U8" s="539"/>
      <c r="V8" s="539"/>
    </row>
    <row r="9" spans="1:22" ht="14.25" customHeight="1">
      <c r="A9" s="610" t="s">
        <v>137</v>
      </c>
      <c r="B9" s="611"/>
      <c r="C9" s="611"/>
      <c r="D9" s="611"/>
      <c r="E9" s="611"/>
      <c r="F9" s="611"/>
      <c r="G9" s="611"/>
      <c r="H9" s="611"/>
      <c r="I9" s="611"/>
      <c r="J9" s="611"/>
      <c r="K9" s="611"/>
      <c r="L9" s="611"/>
      <c r="M9" s="611"/>
      <c r="N9" s="611"/>
      <c r="O9" s="611"/>
      <c r="P9" s="611"/>
      <c r="Q9" s="611"/>
      <c r="R9" s="611"/>
      <c r="S9" s="611"/>
      <c r="T9" s="611"/>
      <c r="U9" s="611"/>
      <c r="V9" s="612"/>
    </row>
    <row r="10" spans="1:22" ht="14.25" customHeight="1">
      <c r="A10" s="523">
        <f>IF('Data Entry'!D5="","",'Data Entry'!D5)</f>
      </c>
      <c r="B10" s="655"/>
      <c r="C10" s="655"/>
      <c r="D10" s="655"/>
      <c r="E10" s="655"/>
      <c r="F10" s="655"/>
      <c r="G10" s="655"/>
      <c r="H10" s="655"/>
      <c r="I10" s="655"/>
      <c r="J10" s="655"/>
      <c r="K10" s="655"/>
      <c r="L10" s="655"/>
      <c r="M10" s="655"/>
      <c r="N10" s="655"/>
      <c r="O10" s="655"/>
      <c r="P10" s="655"/>
      <c r="Q10" s="655"/>
      <c r="R10" s="655"/>
      <c r="S10" s="655"/>
      <c r="T10" s="655"/>
      <c r="U10" s="655"/>
      <c r="V10" s="21"/>
    </row>
    <row r="11" spans="1:22" ht="14.25" customHeight="1">
      <c r="A11" s="523">
        <f>IF('Data Entry'!D6="","",'Data Entry'!D6)</f>
      </c>
      <c r="B11" s="655"/>
      <c r="C11" s="655"/>
      <c r="D11" s="655"/>
      <c r="E11" s="655"/>
      <c r="F11" s="655"/>
      <c r="G11" s="655"/>
      <c r="H11" s="655"/>
      <c r="I11" s="655"/>
      <c r="J11" s="655"/>
      <c r="K11" s="655"/>
      <c r="L11" s="655"/>
      <c r="M11" s="655"/>
      <c r="N11" s="655"/>
      <c r="O11" s="655"/>
      <c r="P11" s="655"/>
      <c r="Q11" s="655"/>
      <c r="R11" s="655"/>
      <c r="S11" s="655"/>
      <c r="T11" s="655"/>
      <c r="U11" s="655"/>
      <c r="V11" s="21"/>
    </row>
    <row r="12" spans="1:22" ht="14.25" customHeight="1">
      <c r="A12" s="525">
        <f>IF('Data Entry'!D7="","",'Data Entry'!D7)</f>
      </c>
      <c r="B12" s="526"/>
      <c r="C12" s="526"/>
      <c r="D12" s="526"/>
      <c r="E12" s="526"/>
      <c r="F12" s="526"/>
      <c r="G12" s="526"/>
      <c r="H12" s="526"/>
      <c r="I12" s="526"/>
      <c r="J12" s="526"/>
      <c r="K12" s="526"/>
      <c r="L12" s="526"/>
      <c r="M12" s="526"/>
      <c r="N12" s="526"/>
      <c r="O12" s="526"/>
      <c r="P12" s="526"/>
      <c r="Q12" s="526"/>
      <c r="R12" s="526"/>
      <c r="S12" s="526"/>
      <c r="T12" s="526"/>
      <c r="U12" s="526"/>
      <c r="V12" s="22"/>
    </row>
    <row r="13" spans="1:22" ht="14.25" customHeight="1">
      <c r="A13" s="539" t="s">
        <v>173</v>
      </c>
      <c r="B13" s="539"/>
      <c r="C13" s="539"/>
      <c r="D13" s="539"/>
      <c r="E13" s="539"/>
      <c r="F13" s="539"/>
      <c r="G13" s="539"/>
      <c r="H13" s="539"/>
      <c r="I13" s="539"/>
      <c r="J13" s="539"/>
      <c r="K13" s="539"/>
      <c r="L13" s="539"/>
      <c r="M13" s="539"/>
      <c r="N13" s="539"/>
      <c r="O13" s="667" t="s">
        <v>124</v>
      </c>
      <c r="P13" s="668"/>
      <c r="Q13" s="668"/>
      <c r="R13" s="668"/>
      <c r="S13" s="668"/>
      <c r="T13" s="668"/>
      <c r="U13" s="668"/>
      <c r="V13" s="669"/>
    </row>
    <row r="14" spans="1:22" ht="11.25" customHeight="1">
      <c r="A14" s="601">
        <v>13</v>
      </c>
      <c r="B14" s="603"/>
      <c r="C14" s="603"/>
      <c r="D14" s="603"/>
      <c r="E14" s="602"/>
      <c r="F14" s="601">
        <v>14</v>
      </c>
      <c r="G14" s="603"/>
      <c r="H14" s="603"/>
      <c r="I14" s="602"/>
      <c r="J14" s="601">
        <v>15</v>
      </c>
      <c r="K14" s="602"/>
      <c r="L14" s="601">
        <v>16</v>
      </c>
      <c r="M14" s="603"/>
      <c r="N14" s="602"/>
      <c r="O14" s="596">
        <v>17</v>
      </c>
      <c r="P14" s="609"/>
      <c r="Q14" s="609"/>
      <c r="R14" s="609"/>
      <c r="S14" s="609"/>
      <c r="T14" s="597"/>
      <c r="U14" s="596">
        <v>18</v>
      </c>
      <c r="V14" s="597"/>
    </row>
    <row r="15" spans="1:22" ht="11.25" customHeight="1">
      <c r="A15" s="681" t="s">
        <v>326</v>
      </c>
      <c r="B15" s="682"/>
      <c r="C15" s="682"/>
      <c r="D15" s="682"/>
      <c r="E15" s="683"/>
      <c r="F15" s="581" t="s">
        <v>125</v>
      </c>
      <c r="G15" s="500"/>
      <c r="H15" s="500"/>
      <c r="I15" s="578"/>
      <c r="J15" s="581" t="s">
        <v>327</v>
      </c>
      <c r="K15" s="578"/>
      <c r="L15" s="581">
        <v>2019</v>
      </c>
      <c r="M15" s="582"/>
      <c r="N15" s="578"/>
      <c r="O15" s="581" t="s">
        <v>328</v>
      </c>
      <c r="P15" s="582"/>
      <c r="Q15" s="582"/>
      <c r="R15" s="582"/>
      <c r="S15" s="582"/>
      <c r="T15" s="578"/>
      <c r="U15" s="581" t="s">
        <v>328</v>
      </c>
      <c r="V15" s="578"/>
    </row>
    <row r="16" spans="1:22" ht="11.25" customHeight="1">
      <c r="A16" s="634"/>
      <c r="B16" s="653"/>
      <c r="C16" s="653"/>
      <c r="D16" s="653"/>
      <c r="E16" s="636"/>
      <c r="F16" s="581"/>
      <c r="G16" s="500"/>
      <c r="H16" s="500"/>
      <c r="I16" s="578"/>
      <c r="J16" s="581" t="s">
        <v>127</v>
      </c>
      <c r="K16" s="578"/>
      <c r="L16" s="581" t="s">
        <v>329</v>
      </c>
      <c r="M16" s="582"/>
      <c r="N16" s="578"/>
      <c r="O16" s="581" t="s">
        <v>330</v>
      </c>
      <c r="P16" s="582"/>
      <c r="Q16" s="582"/>
      <c r="R16" s="582"/>
      <c r="S16" s="582"/>
      <c r="T16" s="578"/>
      <c r="U16" s="577" t="s">
        <v>380</v>
      </c>
      <c r="V16" s="578"/>
    </row>
    <row r="17" spans="1:22" ht="11.25" customHeight="1">
      <c r="A17" s="634"/>
      <c r="B17" s="653"/>
      <c r="C17" s="653"/>
      <c r="D17" s="653"/>
      <c r="E17" s="636"/>
      <c r="F17" s="581"/>
      <c r="G17" s="500"/>
      <c r="H17" s="500"/>
      <c r="I17" s="578"/>
      <c r="J17" s="634"/>
      <c r="K17" s="636"/>
      <c r="L17" s="675" t="s">
        <v>331</v>
      </c>
      <c r="M17" s="676"/>
      <c r="N17" s="677"/>
      <c r="O17" s="634"/>
      <c r="P17" s="653"/>
      <c r="Q17" s="653"/>
      <c r="R17" s="653"/>
      <c r="S17" s="653"/>
      <c r="T17" s="636"/>
      <c r="U17" s="581" t="s">
        <v>332</v>
      </c>
      <c r="V17" s="578"/>
    </row>
    <row r="18" spans="1:22" ht="9" customHeight="1">
      <c r="A18" s="670"/>
      <c r="B18" s="671"/>
      <c r="C18" s="671"/>
      <c r="D18" s="671"/>
      <c r="E18" s="672"/>
      <c r="F18" s="678"/>
      <c r="G18" s="679"/>
      <c r="H18" s="679"/>
      <c r="I18" s="680"/>
      <c r="J18" s="670"/>
      <c r="K18" s="672"/>
      <c r="L18" s="670"/>
      <c r="M18" s="671"/>
      <c r="N18" s="672"/>
      <c r="O18" s="670"/>
      <c r="P18" s="671"/>
      <c r="Q18" s="671"/>
      <c r="R18" s="671"/>
      <c r="S18" s="671"/>
      <c r="T18" s="672"/>
      <c r="U18" s="673" t="s">
        <v>331</v>
      </c>
      <c r="V18" s="674"/>
    </row>
    <row r="19" spans="1:22" ht="18" customHeight="1">
      <c r="A19" s="502">
        <f>IF('Data Entry'!C20="","",'Data Entry'!C20)</f>
      </c>
      <c r="B19" s="472"/>
      <c r="C19" s="472"/>
      <c r="D19" s="472"/>
      <c r="E19" s="473"/>
      <c r="F19" s="476">
        <f>IF(ECPR!D15="","",ECPR!D15)</f>
      </c>
      <c r="G19" s="477"/>
      <c r="H19" s="477"/>
      <c r="I19" s="478"/>
      <c r="J19" s="467">
        <f>IF('Data Entry'!E20="","",'Data Entry'!E20)</f>
      </c>
      <c r="K19" s="479"/>
      <c r="L19" s="467">
        <f>IF('Data Entry'!F20="","",'Data Entry'!F20)</f>
      </c>
      <c r="M19" s="468"/>
      <c r="N19" s="479"/>
      <c r="O19" s="502"/>
      <c r="P19" s="472"/>
      <c r="Q19" s="472"/>
      <c r="R19" s="472"/>
      <c r="S19" s="472"/>
      <c r="T19" s="473"/>
      <c r="U19" s="502"/>
      <c r="V19" s="473"/>
    </row>
    <row r="20" spans="1:22" ht="17.25" customHeight="1">
      <c r="A20" s="502">
        <f>IF('Data Entry'!C21="","",'Data Entry'!C21)</f>
      </c>
      <c r="B20" s="472"/>
      <c r="C20" s="472"/>
      <c r="D20" s="472"/>
      <c r="E20" s="473"/>
      <c r="F20" s="476">
        <f>IF(ECPR!D16="","",ECPR!D16)</f>
      </c>
      <c r="G20" s="477"/>
      <c r="H20" s="477"/>
      <c r="I20" s="478"/>
      <c r="J20" s="467">
        <f>IF('Data Entry'!E21="","",'Data Entry'!E21)</f>
      </c>
      <c r="K20" s="479"/>
      <c r="L20" s="467">
        <f>IF('Data Entry'!F21="","",'Data Entry'!F21)</f>
      </c>
      <c r="M20" s="468"/>
      <c r="N20" s="479"/>
      <c r="O20" s="53"/>
      <c r="P20" s="34"/>
      <c r="Q20" s="34"/>
      <c r="R20" s="34"/>
      <c r="S20" s="34"/>
      <c r="T20" s="54"/>
      <c r="U20" s="53"/>
      <c r="V20" s="54"/>
    </row>
    <row r="21" spans="1:22" ht="17.25" customHeight="1">
      <c r="A21" s="502">
        <f>IF('Data Entry'!C22="","",'Data Entry'!C22)</f>
      </c>
      <c r="B21" s="472"/>
      <c r="C21" s="472"/>
      <c r="D21" s="472"/>
      <c r="E21" s="473"/>
      <c r="F21" s="476">
        <f>IF(ECPR!D17="","",ECPR!D17)</f>
      </c>
      <c r="G21" s="477"/>
      <c r="H21" s="477"/>
      <c r="I21" s="478"/>
      <c r="J21" s="467">
        <f>IF('Data Entry'!E22="","",'Data Entry'!E22)</f>
      </c>
      <c r="K21" s="479"/>
      <c r="L21" s="467">
        <f>IF('Data Entry'!F22="","",'Data Entry'!F22)</f>
      </c>
      <c r="M21" s="468"/>
      <c r="N21" s="479"/>
      <c r="O21" s="48"/>
      <c r="P21" s="49"/>
      <c r="Q21" s="49"/>
      <c r="R21" s="49"/>
      <c r="S21" s="49"/>
      <c r="T21" s="50"/>
      <c r="U21" s="48"/>
      <c r="V21" s="50"/>
    </row>
    <row r="22" spans="1:22" ht="17.25" customHeight="1">
      <c r="A22" s="502">
        <f>IF('Data Entry'!C23="","",'Data Entry'!C23)</f>
      </c>
      <c r="B22" s="472"/>
      <c r="C22" s="472"/>
      <c r="D22" s="472"/>
      <c r="E22" s="473"/>
      <c r="F22" s="476">
        <f>IF(ECPR!D18="","",ECPR!D18)</f>
      </c>
      <c r="G22" s="477"/>
      <c r="H22" s="477"/>
      <c r="I22" s="478"/>
      <c r="J22" s="467">
        <f>IF('Data Entry'!E23="","",'Data Entry'!E23)</f>
      </c>
      <c r="K22" s="479"/>
      <c r="L22" s="467">
        <f>IF('Data Entry'!F23="","",'Data Entry'!F23)</f>
      </c>
      <c r="M22" s="468"/>
      <c r="N22" s="479"/>
      <c r="O22" s="48"/>
      <c r="P22" s="49"/>
      <c r="Q22" s="49"/>
      <c r="R22" s="49"/>
      <c r="S22" s="49"/>
      <c r="T22" s="50"/>
      <c r="U22" s="48"/>
      <c r="V22" s="50"/>
    </row>
    <row r="23" spans="1:22" ht="18" customHeight="1">
      <c r="A23" s="502">
        <f>IF('Data Entry'!C24="","",'Data Entry'!C24)</f>
      </c>
      <c r="B23" s="472"/>
      <c r="C23" s="472"/>
      <c r="D23" s="472"/>
      <c r="E23" s="473"/>
      <c r="F23" s="476">
        <f>IF(ECPR!D19="","",ECPR!D19)</f>
      </c>
      <c r="G23" s="477"/>
      <c r="H23" s="477"/>
      <c r="I23" s="478"/>
      <c r="J23" s="467">
        <f>IF('Data Entry'!E24="","",'Data Entry'!E24)</f>
      </c>
      <c r="K23" s="479"/>
      <c r="L23" s="467">
        <f>IF('Data Entry'!F24="","",'Data Entry'!F24)</f>
      </c>
      <c r="M23" s="468"/>
      <c r="N23" s="479"/>
      <c r="O23" s="53"/>
      <c r="P23" s="34"/>
      <c r="Q23" s="34"/>
      <c r="R23" s="34"/>
      <c r="S23" s="34"/>
      <c r="T23" s="54"/>
      <c r="U23" s="53"/>
      <c r="V23" s="54"/>
    </row>
    <row r="24" spans="1:22" ht="18" customHeight="1">
      <c r="A24" s="502">
        <f>IF('Data Entry'!C25="","",'Data Entry'!C25)</f>
      </c>
      <c r="B24" s="472"/>
      <c r="C24" s="472"/>
      <c r="D24" s="472"/>
      <c r="E24" s="473"/>
      <c r="F24" s="476">
        <f>IF(ECPR!D20="","",ECPR!D20)</f>
      </c>
      <c r="G24" s="477"/>
      <c r="H24" s="477"/>
      <c r="I24" s="478"/>
      <c r="J24" s="467">
        <f>IF('Data Entry'!E25="","",'Data Entry'!E25)</f>
      </c>
      <c r="K24" s="479"/>
      <c r="L24" s="467">
        <f>IF('Data Entry'!F25="","",'Data Entry'!F25)</f>
      </c>
      <c r="M24" s="468"/>
      <c r="N24" s="479"/>
      <c r="O24" s="53"/>
      <c r="P24" s="34"/>
      <c r="Q24" s="34"/>
      <c r="R24" s="34"/>
      <c r="S24" s="34"/>
      <c r="T24" s="54"/>
      <c r="U24" s="53"/>
      <c r="V24" s="54"/>
    </row>
    <row r="25" spans="1:22" ht="14.25" customHeight="1">
      <c r="A25" s="471" t="s">
        <v>174</v>
      </c>
      <c r="B25" s="471"/>
      <c r="C25" s="471"/>
      <c r="D25" s="471"/>
      <c r="E25" s="471"/>
      <c r="F25" s="471"/>
      <c r="G25" s="471"/>
      <c r="H25" s="471"/>
      <c r="I25" s="471"/>
      <c r="J25" s="471"/>
      <c r="K25" s="471"/>
      <c r="L25" s="471"/>
      <c r="M25" s="471"/>
      <c r="N25" s="471"/>
      <c r="O25" s="667" t="s">
        <v>124</v>
      </c>
      <c r="P25" s="668"/>
      <c r="Q25" s="668"/>
      <c r="R25" s="668"/>
      <c r="S25" s="668"/>
      <c r="T25" s="668"/>
      <c r="U25" s="668"/>
      <c r="V25" s="669"/>
    </row>
    <row r="26" spans="1:22" ht="11.25" customHeight="1">
      <c r="A26" s="564">
        <v>19</v>
      </c>
      <c r="B26" s="565"/>
      <c r="C26" s="565"/>
      <c r="D26" s="565"/>
      <c r="E26" s="566"/>
      <c r="F26" s="564">
        <v>20</v>
      </c>
      <c r="G26" s="565"/>
      <c r="H26" s="565"/>
      <c r="I26" s="566"/>
      <c r="J26" s="564">
        <v>21</v>
      </c>
      <c r="K26" s="566"/>
      <c r="L26" s="564">
        <v>22</v>
      </c>
      <c r="M26" s="565"/>
      <c r="N26" s="566"/>
      <c r="O26" s="567">
        <v>23</v>
      </c>
      <c r="P26" s="568"/>
      <c r="Q26" s="568"/>
      <c r="R26" s="568"/>
      <c r="S26" s="568"/>
      <c r="T26" s="568"/>
      <c r="U26" s="569"/>
      <c r="V26" s="17">
        <v>24</v>
      </c>
    </row>
    <row r="27" spans="1:22" ht="42" customHeight="1">
      <c r="A27" s="494" t="s">
        <v>126</v>
      </c>
      <c r="B27" s="495"/>
      <c r="C27" s="495"/>
      <c r="D27" s="495"/>
      <c r="E27" s="498"/>
      <c r="F27" s="494" t="s">
        <v>125</v>
      </c>
      <c r="G27" s="495"/>
      <c r="H27" s="495"/>
      <c r="I27" s="498"/>
      <c r="J27" s="497" t="s">
        <v>386</v>
      </c>
      <c r="K27" s="487"/>
      <c r="L27" s="496" t="s">
        <v>387</v>
      </c>
      <c r="M27" s="486"/>
      <c r="N27" s="487"/>
      <c r="O27" s="497" t="s">
        <v>388</v>
      </c>
      <c r="P27" s="495"/>
      <c r="Q27" s="495"/>
      <c r="R27" s="495"/>
      <c r="S27" s="495"/>
      <c r="T27" s="495"/>
      <c r="U27" s="498"/>
      <c r="V27" s="31" t="s">
        <v>313</v>
      </c>
    </row>
    <row r="28" spans="1:22" ht="18" customHeight="1">
      <c r="A28" s="502">
        <f>IF('Data Entry'!C33="","",'Data Entry'!C33)</f>
      </c>
      <c r="B28" s="472"/>
      <c r="C28" s="472"/>
      <c r="D28" s="472"/>
      <c r="E28" s="473"/>
      <c r="F28" s="476">
        <f>IF(ECPR!D28="","",ECPR!D28)</f>
      </c>
      <c r="G28" s="477"/>
      <c r="H28" s="477"/>
      <c r="I28" s="478"/>
      <c r="J28" s="553">
        <f>IF('Data Entry'!E33="","",'Data Entry'!E33)</f>
      </c>
      <c r="K28" s="555"/>
      <c r="L28" s="553">
        <f>IF('Data Entry'!F33="","",'Data Entry'!F33)</f>
      </c>
      <c r="M28" s="554"/>
      <c r="N28" s="555"/>
      <c r="O28" s="502"/>
      <c r="P28" s="472"/>
      <c r="Q28" s="472"/>
      <c r="R28" s="472"/>
      <c r="S28" s="472"/>
      <c r="T28" s="472"/>
      <c r="U28" s="473"/>
      <c r="V28" s="18"/>
    </row>
    <row r="29" spans="1:22" ht="18" customHeight="1">
      <c r="A29" s="502">
        <f>IF('Data Entry'!C34="","",'Data Entry'!C34)</f>
      </c>
      <c r="B29" s="472"/>
      <c r="C29" s="472"/>
      <c r="D29" s="472"/>
      <c r="E29" s="473"/>
      <c r="F29" s="476">
        <f>IF(ECPR!D29="","",ECPR!D29)</f>
      </c>
      <c r="G29" s="477"/>
      <c r="H29" s="477"/>
      <c r="I29" s="478"/>
      <c r="J29" s="553">
        <f>IF('Data Entry'!E34="","",'Data Entry'!E34)</f>
      </c>
      <c r="K29" s="555"/>
      <c r="L29" s="553">
        <f>IF('Data Entry'!F34="","",'Data Entry'!F34)</f>
      </c>
      <c r="M29" s="554"/>
      <c r="N29" s="555"/>
      <c r="O29" s="48"/>
      <c r="P29" s="49"/>
      <c r="Q29" s="49"/>
      <c r="R29" s="49"/>
      <c r="S29" s="49"/>
      <c r="T29" s="49"/>
      <c r="U29" s="50"/>
      <c r="V29" s="18"/>
    </row>
    <row r="30" spans="1:22" ht="18" customHeight="1">
      <c r="A30" s="502">
        <f>IF('Data Entry'!C35="","",'Data Entry'!C35)</f>
      </c>
      <c r="B30" s="472"/>
      <c r="C30" s="472"/>
      <c r="D30" s="472"/>
      <c r="E30" s="473"/>
      <c r="F30" s="476">
        <f>IF(ECPR!D30="","",ECPR!D30)</f>
      </c>
      <c r="G30" s="477"/>
      <c r="H30" s="477"/>
      <c r="I30" s="478"/>
      <c r="J30" s="553">
        <f>IF('Data Entry'!E35="","",'Data Entry'!E35)</f>
      </c>
      <c r="K30" s="555"/>
      <c r="L30" s="553">
        <f>IF('Data Entry'!F35="","",'Data Entry'!F35)</f>
      </c>
      <c r="M30" s="554"/>
      <c r="N30" s="555"/>
      <c r="O30" s="48"/>
      <c r="P30" s="49"/>
      <c r="Q30" s="49"/>
      <c r="R30" s="49"/>
      <c r="S30" s="49"/>
      <c r="T30" s="49"/>
      <c r="U30" s="50"/>
      <c r="V30" s="18"/>
    </row>
    <row r="31" spans="1:22" ht="18" customHeight="1">
      <c r="A31" s="502">
        <f>IF('Data Entry'!C36="","",'Data Entry'!C36)</f>
      </c>
      <c r="B31" s="472"/>
      <c r="C31" s="472"/>
      <c r="D31" s="472"/>
      <c r="E31" s="473"/>
      <c r="F31" s="476">
        <f>IF(ECPR!D31="","",ECPR!D31)</f>
      </c>
      <c r="G31" s="477"/>
      <c r="H31" s="477"/>
      <c r="I31" s="478"/>
      <c r="J31" s="553">
        <f>IF('Data Entry'!E36="","",'Data Entry'!E36)</f>
      </c>
      <c r="K31" s="555"/>
      <c r="L31" s="553">
        <f>IF('Data Entry'!F36="","",'Data Entry'!F36)</f>
      </c>
      <c r="M31" s="554"/>
      <c r="N31" s="555"/>
      <c r="O31" s="53"/>
      <c r="P31" s="34"/>
      <c r="Q31" s="34"/>
      <c r="R31" s="34"/>
      <c r="S31" s="34"/>
      <c r="T31" s="34"/>
      <c r="U31" s="54"/>
      <c r="V31" s="18"/>
    </row>
    <row r="32" spans="1:22" ht="18" customHeight="1">
      <c r="A32" s="502">
        <f>IF('Data Entry'!C37="","",'Data Entry'!C37)</f>
      </c>
      <c r="B32" s="472"/>
      <c r="C32" s="472"/>
      <c r="D32" s="472"/>
      <c r="E32" s="473"/>
      <c r="F32" s="476">
        <f>IF(ECPR!D32="","",ECPR!D32)</f>
      </c>
      <c r="G32" s="477"/>
      <c r="H32" s="477"/>
      <c r="I32" s="478"/>
      <c r="J32" s="553">
        <f>IF('Data Entry'!E37="","",'Data Entry'!E37)</f>
      </c>
      <c r="K32" s="555"/>
      <c r="L32" s="553">
        <f>IF('Data Entry'!F37="","",'Data Entry'!F37)</f>
      </c>
      <c r="M32" s="554"/>
      <c r="N32" s="555"/>
      <c r="O32" s="53"/>
      <c r="P32" s="34"/>
      <c r="Q32" s="34"/>
      <c r="R32" s="34"/>
      <c r="S32" s="34"/>
      <c r="T32" s="34"/>
      <c r="U32" s="54"/>
      <c r="V32" s="18"/>
    </row>
    <row r="33" spans="1:22" ht="18" customHeight="1">
      <c r="A33" s="502">
        <f>IF('Data Entry'!C38="","",'Data Entry'!C38)</f>
      </c>
      <c r="B33" s="472"/>
      <c r="C33" s="472"/>
      <c r="D33" s="472"/>
      <c r="E33" s="473"/>
      <c r="F33" s="476">
        <f>IF(ECPR!D33="","",ECPR!D33)</f>
      </c>
      <c r="G33" s="477"/>
      <c r="H33" s="477"/>
      <c r="I33" s="478"/>
      <c r="J33" s="553">
        <f>IF('Data Entry'!E38="","",'Data Entry'!E38)</f>
      </c>
      <c r="K33" s="555"/>
      <c r="L33" s="553">
        <f>IF('Data Entry'!F38="","",'Data Entry'!F38)</f>
      </c>
      <c r="M33" s="554"/>
      <c r="N33" s="555"/>
      <c r="O33" s="53"/>
      <c r="P33" s="34"/>
      <c r="Q33" s="34"/>
      <c r="R33" s="34"/>
      <c r="S33" s="34"/>
      <c r="T33" s="34"/>
      <c r="U33" s="54"/>
      <c r="V33" s="18"/>
    </row>
    <row r="34" spans="1:22" ht="13.5" customHeight="1">
      <c r="A34" s="471" t="s">
        <v>175</v>
      </c>
      <c r="B34" s="471"/>
      <c r="C34" s="471"/>
      <c r="D34" s="471"/>
      <c r="E34" s="471"/>
      <c r="F34" s="471"/>
      <c r="G34" s="471"/>
      <c r="H34" s="471"/>
      <c r="I34" s="471"/>
      <c r="J34" s="471"/>
      <c r="K34" s="471"/>
      <c r="L34" s="471"/>
      <c r="M34" s="471"/>
      <c r="N34" s="687" t="s">
        <v>124</v>
      </c>
      <c r="O34" s="688"/>
      <c r="P34" s="688"/>
      <c r="Q34" s="688"/>
      <c r="R34" s="688"/>
      <c r="S34" s="688"/>
      <c r="T34" s="688"/>
      <c r="U34" s="688"/>
      <c r="V34" s="689"/>
    </row>
    <row r="35" spans="1:22" ht="55.5" customHeight="1">
      <c r="A35" s="482" t="s">
        <v>176</v>
      </c>
      <c r="B35" s="483"/>
      <c r="C35" s="483"/>
      <c r="D35" s="483"/>
      <c r="E35" s="484"/>
      <c r="F35" s="684" t="s">
        <v>391</v>
      </c>
      <c r="G35" s="685"/>
      <c r="H35" s="685"/>
      <c r="I35" s="685"/>
      <c r="J35" s="686"/>
      <c r="K35" s="474" t="s">
        <v>390</v>
      </c>
      <c r="L35" s="475"/>
      <c r="M35" s="697"/>
      <c r="N35" s="496" t="s">
        <v>383</v>
      </c>
      <c r="O35" s="486"/>
      <c r="P35" s="486"/>
      <c r="Q35" s="486"/>
      <c r="R35" s="487"/>
      <c r="S35" s="496" t="s">
        <v>389</v>
      </c>
      <c r="T35" s="486"/>
      <c r="U35" s="486"/>
      <c r="V35" s="487"/>
    </row>
    <row r="36" spans="1:22" ht="18" customHeight="1">
      <c r="A36" s="476">
        <f>IF('Data Entry'!C44="","",'Data Entry'!C44)</f>
      </c>
      <c r="B36" s="477"/>
      <c r="C36" s="477"/>
      <c r="D36" s="477"/>
      <c r="E36" s="477"/>
      <c r="F36" s="469">
        <f>IF('Data Entry'!E44="","",'Data Entry'!E44)</f>
      </c>
      <c r="G36" s="469"/>
      <c r="H36" s="469"/>
      <c r="I36" s="469"/>
      <c r="J36" s="469"/>
      <c r="K36" s="468">
        <f>IF('Data Entry'!F44="","",'Data Entry'!F44)</f>
      </c>
      <c r="L36" s="468"/>
      <c r="M36" s="479"/>
      <c r="N36" s="502"/>
      <c r="O36" s="472"/>
      <c r="P36" s="472"/>
      <c r="Q36" s="472"/>
      <c r="R36" s="473"/>
      <c r="S36" s="502"/>
      <c r="T36" s="472"/>
      <c r="U36" s="472"/>
      <c r="V36" s="473"/>
    </row>
    <row r="37" spans="1:22" ht="18" customHeight="1">
      <c r="A37" s="476">
        <f>IF('Data Entry'!C45="","",'Data Entry'!C45)</f>
      </c>
      <c r="B37" s="477"/>
      <c r="C37" s="477"/>
      <c r="D37" s="477"/>
      <c r="E37" s="477"/>
      <c r="F37" s="469">
        <f>IF('Data Entry'!E45="","",'Data Entry'!E45)</f>
      </c>
      <c r="G37" s="469"/>
      <c r="H37" s="469"/>
      <c r="I37" s="469"/>
      <c r="J37" s="469"/>
      <c r="K37" s="468">
        <f>IF('Data Entry'!F45="","",'Data Entry'!F45)</f>
      </c>
      <c r="L37" s="468"/>
      <c r="M37" s="479"/>
      <c r="N37" s="27"/>
      <c r="O37" s="29"/>
      <c r="P37" s="29"/>
      <c r="Q37" s="29"/>
      <c r="R37" s="28"/>
      <c r="S37" s="27"/>
      <c r="T37" s="29"/>
      <c r="U37" s="29"/>
      <c r="V37" s="28"/>
    </row>
    <row r="38" spans="1:22" ht="18" customHeight="1">
      <c r="A38" s="700">
        <f>IF('Data Entry'!C46="","",'Data Entry'!C46)</f>
      </c>
      <c r="B38" s="701"/>
      <c r="C38" s="701"/>
      <c r="D38" s="701"/>
      <c r="E38" s="701"/>
      <c r="F38" s="469">
        <f>IF('Data Entry'!E46="","",'Data Entry'!E46)</f>
      </c>
      <c r="G38" s="469"/>
      <c r="H38" s="469"/>
      <c r="I38" s="469"/>
      <c r="J38" s="469"/>
      <c r="K38" s="698">
        <f>IF('Data Entry'!F46="","",'Data Entry'!F46)</f>
      </c>
      <c r="L38" s="698"/>
      <c r="M38" s="699"/>
      <c r="N38" s="510"/>
      <c r="O38" s="511"/>
      <c r="P38" s="511"/>
      <c r="Q38" s="511"/>
      <c r="R38" s="512"/>
      <c r="S38" s="510"/>
      <c r="T38" s="511"/>
      <c r="U38" s="511"/>
      <c r="V38" s="512"/>
    </row>
    <row r="39" spans="1:23" ht="11.25" customHeight="1">
      <c r="A39" s="657" t="s">
        <v>461</v>
      </c>
      <c r="B39" s="521"/>
      <c r="C39" s="521"/>
      <c r="D39" s="521"/>
      <c r="E39" s="521"/>
      <c r="F39" s="521"/>
      <c r="G39" s="521"/>
      <c r="H39" s="521"/>
      <c r="I39" s="521"/>
      <c r="J39" s="521"/>
      <c r="K39" s="521"/>
      <c r="L39" s="521"/>
      <c r="M39" s="521"/>
      <c r="N39" s="521"/>
      <c r="O39" s="521"/>
      <c r="P39" s="521"/>
      <c r="Q39" s="521"/>
      <c r="R39" s="521"/>
      <c r="S39" s="521"/>
      <c r="T39" s="521"/>
      <c r="U39" s="521"/>
      <c r="V39" s="521"/>
      <c r="W39" s="24"/>
    </row>
    <row r="40" spans="1:22" ht="16.5" customHeight="1">
      <c r="A40" s="692" t="s">
        <v>177</v>
      </c>
      <c r="B40" s="692"/>
      <c r="C40" s="692"/>
      <c r="D40" s="692"/>
      <c r="E40" s="692"/>
      <c r="F40" s="692"/>
      <c r="G40" s="692"/>
      <c r="H40" s="692"/>
      <c r="I40" s="692"/>
      <c r="J40" s="692"/>
      <c r="K40" s="692"/>
      <c r="L40" s="692"/>
      <c r="M40" s="692"/>
      <c r="N40" s="693" t="s">
        <v>178</v>
      </c>
      <c r="O40" s="694"/>
      <c r="P40" s="694"/>
      <c r="Q40" s="694"/>
      <c r="R40" s="694"/>
      <c r="S40" s="694"/>
      <c r="T40" s="694"/>
      <c r="U40" s="694"/>
      <c r="V40" s="695"/>
    </row>
    <row r="41" spans="1:22" ht="71.25" customHeight="1">
      <c r="A41" s="482" t="s">
        <v>123</v>
      </c>
      <c r="B41" s="483"/>
      <c r="C41" s="484"/>
      <c r="D41" s="482" t="s">
        <v>122</v>
      </c>
      <c r="E41" s="483"/>
      <c r="F41" s="466" t="s">
        <v>121</v>
      </c>
      <c r="G41" s="466"/>
      <c r="H41" s="466"/>
      <c r="I41" s="466"/>
      <c r="J41" s="465" t="s">
        <v>248</v>
      </c>
      <c r="K41" s="465"/>
      <c r="L41" s="483" t="s">
        <v>179</v>
      </c>
      <c r="M41" s="484"/>
      <c r="N41" s="696" t="s">
        <v>180</v>
      </c>
      <c r="O41" s="486"/>
      <c r="P41" s="487"/>
      <c r="Q41" s="696" t="s">
        <v>181</v>
      </c>
      <c r="R41" s="486"/>
      <c r="S41" s="486"/>
      <c r="T41" s="486"/>
      <c r="U41" s="487"/>
      <c r="V41" s="52" t="s">
        <v>182</v>
      </c>
    </row>
    <row r="42" spans="1:22" ht="22.5" customHeight="1">
      <c r="A42" s="640">
        <f>IF('Data Entry'!C53="","",'Data Entry'!C53)</f>
      </c>
      <c r="B42" s="641"/>
      <c r="C42" s="642"/>
      <c r="D42" s="643">
        <f>IF('Data Entry'!D53="","",'Data Entry'!D53)</f>
      </c>
      <c r="E42" s="644"/>
      <c r="F42" s="645">
        <f>IF('Data Entry'!E53="","",'Data Entry'!E53)</f>
      </c>
      <c r="G42" s="645"/>
      <c r="H42" s="645"/>
      <c r="I42" s="645"/>
      <c r="J42" s="645">
        <f>IF('Data Entry'!F53="","",'Data Entry'!F53)</f>
      </c>
      <c r="K42" s="645"/>
      <c r="L42" s="646">
        <f>IF('Data Entry'!G53="","",'Data Entry'!G53)</f>
      </c>
      <c r="M42" s="647"/>
      <c r="N42" s="640"/>
      <c r="O42" s="641"/>
      <c r="P42" s="642"/>
      <c r="Q42" s="640"/>
      <c r="R42" s="641"/>
      <c r="S42" s="641"/>
      <c r="T42" s="641"/>
      <c r="U42" s="642"/>
      <c r="V42" s="361"/>
    </row>
    <row r="43" spans="1:22" ht="22.5" customHeight="1">
      <c r="A43" s="640">
        <f>IF('Data Entry'!C54="","",'Data Entry'!C54)</f>
      </c>
      <c r="B43" s="641"/>
      <c r="C43" s="642"/>
      <c r="D43" s="643">
        <f>IF('Data Entry'!D54="","",'Data Entry'!D54)</f>
      </c>
      <c r="E43" s="644"/>
      <c r="F43" s="645">
        <f>IF('Data Entry'!E54="","",'Data Entry'!E54)</f>
      </c>
      <c r="G43" s="645"/>
      <c r="H43" s="645"/>
      <c r="I43" s="645"/>
      <c r="J43" s="645">
        <f>IF('Data Entry'!F54="","",'Data Entry'!F54)</f>
      </c>
      <c r="K43" s="645"/>
      <c r="L43" s="646">
        <f>IF('Data Entry'!G54="","",'Data Entry'!G54)</f>
      </c>
      <c r="M43" s="647"/>
      <c r="N43" s="640"/>
      <c r="O43" s="641"/>
      <c r="P43" s="642"/>
      <c r="Q43" s="383"/>
      <c r="R43" s="384"/>
      <c r="S43" s="384"/>
      <c r="T43" s="384"/>
      <c r="U43" s="385"/>
      <c r="V43" s="361"/>
    </row>
    <row r="44" spans="1:22" ht="22.5" customHeight="1">
      <c r="A44" s="640">
        <f>IF('Data Entry'!C55="","",'Data Entry'!C55)</f>
      </c>
      <c r="B44" s="641"/>
      <c r="C44" s="642"/>
      <c r="D44" s="643">
        <f>IF('Data Entry'!D55="","",'Data Entry'!D55)</f>
      </c>
      <c r="E44" s="644"/>
      <c r="F44" s="645">
        <f>IF('Data Entry'!E55="","",'Data Entry'!E55)</f>
      </c>
      <c r="G44" s="645"/>
      <c r="H44" s="645"/>
      <c r="I44" s="645"/>
      <c r="J44" s="645">
        <f>IF('Data Entry'!F55="","",'Data Entry'!F55)</f>
      </c>
      <c r="K44" s="645"/>
      <c r="L44" s="646">
        <f>IF('Data Entry'!G55="","",'Data Entry'!G55)</f>
      </c>
      <c r="M44" s="647"/>
      <c r="N44" s="640"/>
      <c r="O44" s="641"/>
      <c r="P44" s="642"/>
      <c r="Q44" s="383"/>
      <c r="R44" s="384"/>
      <c r="S44" s="384"/>
      <c r="T44" s="384"/>
      <c r="U44" s="385"/>
      <c r="V44" s="361"/>
    </row>
    <row r="45" spans="1:22" ht="22.5" customHeight="1">
      <c r="A45" s="640">
        <f>IF('Data Entry'!C56="","",'Data Entry'!C56)</f>
      </c>
      <c r="B45" s="641"/>
      <c r="C45" s="642"/>
      <c r="D45" s="643">
        <f>IF('Data Entry'!D56="","",'Data Entry'!D56)</f>
      </c>
      <c r="E45" s="644"/>
      <c r="F45" s="645">
        <f>IF('Data Entry'!E56="","",'Data Entry'!E56)</f>
      </c>
      <c r="G45" s="645"/>
      <c r="H45" s="645"/>
      <c r="I45" s="645"/>
      <c r="J45" s="645">
        <f>IF('Data Entry'!F56="","",'Data Entry'!F56)</f>
      </c>
      <c r="K45" s="645"/>
      <c r="L45" s="646">
        <f>IF('Data Entry'!G56="","",'Data Entry'!G56)</f>
      </c>
      <c r="M45" s="647"/>
      <c r="N45" s="640"/>
      <c r="O45" s="641"/>
      <c r="P45" s="642"/>
      <c r="Q45" s="383"/>
      <c r="R45" s="384"/>
      <c r="S45" s="384"/>
      <c r="T45" s="384"/>
      <c r="U45" s="385"/>
      <c r="V45" s="361"/>
    </row>
    <row r="46" spans="1:22" ht="22.5" customHeight="1">
      <c r="A46" s="640">
        <f>IF('Data Entry'!C57="","",'Data Entry'!C57)</f>
      </c>
      <c r="B46" s="641"/>
      <c r="C46" s="642"/>
      <c r="D46" s="643">
        <f>IF('Data Entry'!D57="","",'Data Entry'!D57)</f>
      </c>
      <c r="E46" s="644"/>
      <c r="F46" s="645">
        <f>IF('Data Entry'!E57="","",'Data Entry'!E57)</f>
      </c>
      <c r="G46" s="645"/>
      <c r="H46" s="645"/>
      <c r="I46" s="645"/>
      <c r="J46" s="645">
        <f>IF('Data Entry'!F57="","",'Data Entry'!F57)</f>
      </c>
      <c r="K46" s="645"/>
      <c r="L46" s="646">
        <f>IF('Data Entry'!G57="","",'Data Entry'!G57)</f>
      </c>
      <c r="M46" s="647"/>
      <c r="N46" s="640"/>
      <c r="O46" s="641"/>
      <c r="P46" s="642"/>
      <c r="Q46" s="383"/>
      <c r="R46" s="384"/>
      <c r="S46" s="384"/>
      <c r="T46" s="384"/>
      <c r="U46" s="385"/>
      <c r="V46" s="361"/>
    </row>
    <row r="47" spans="1:22" ht="22.5" customHeight="1">
      <c r="A47" s="640">
        <f>IF('Data Entry'!C58="","",'Data Entry'!C58)</f>
      </c>
      <c r="B47" s="641"/>
      <c r="C47" s="642"/>
      <c r="D47" s="643">
        <f>IF('Data Entry'!D58="","",'Data Entry'!D58)</f>
      </c>
      <c r="E47" s="644"/>
      <c r="F47" s="645">
        <f>IF('Data Entry'!E58="","",'Data Entry'!E58)</f>
      </c>
      <c r="G47" s="645"/>
      <c r="H47" s="645"/>
      <c r="I47" s="645"/>
      <c r="J47" s="645">
        <f>IF('Data Entry'!F58="","",'Data Entry'!F58)</f>
      </c>
      <c r="K47" s="645"/>
      <c r="L47" s="646">
        <f>IF('Data Entry'!G58="","",'Data Entry'!G58)</f>
      </c>
      <c r="M47" s="647"/>
      <c r="N47" s="640"/>
      <c r="O47" s="641"/>
      <c r="P47" s="642"/>
      <c r="Q47" s="383"/>
      <c r="R47" s="384"/>
      <c r="S47" s="384"/>
      <c r="T47" s="384"/>
      <c r="U47" s="385"/>
      <c r="V47" s="361"/>
    </row>
    <row r="48" spans="1:22" ht="22.5" customHeight="1">
      <c r="A48" s="640">
        <f>IF('Data Entry'!C59="","",'Data Entry'!C59)</f>
      </c>
      <c r="B48" s="641"/>
      <c r="C48" s="642"/>
      <c r="D48" s="643">
        <f>IF('Data Entry'!D59="","",'Data Entry'!D59)</f>
      </c>
      <c r="E48" s="644"/>
      <c r="F48" s="645">
        <f>IF('Data Entry'!E59="","",'Data Entry'!E59)</f>
      </c>
      <c r="G48" s="645"/>
      <c r="H48" s="645"/>
      <c r="I48" s="645"/>
      <c r="J48" s="645">
        <f>IF('Data Entry'!F59="","",'Data Entry'!F59)</f>
      </c>
      <c r="K48" s="645"/>
      <c r="L48" s="646">
        <f>IF('Data Entry'!G59="","",'Data Entry'!G59)</f>
      </c>
      <c r="M48" s="647"/>
      <c r="N48" s="640"/>
      <c r="O48" s="641"/>
      <c r="P48" s="642"/>
      <c r="Q48" s="383"/>
      <c r="R48" s="384"/>
      <c r="S48" s="384"/>
      <c r="T48" s="384"/>
      <c r="U48" s="385"/>
      <c r="V48" s="361"/>
    </row>
    <row r="49" spans="1:23" ht="31.5" customHeight="1">
      <c r="A49" s="505" t="s">
        <v>333</v>
      </c>
      <c r="B49" s="505"/>
      <c r="C49" s="505"/>
      <c r="D49" s="505"/>
      <c r="E49" s="505"/>
      <c r="F49" s="690"/>
      <c r="G49" s="690"/>
      <c r="H49" s="690"/>
      <c r="I49" s="690"/>
      <c r="J49" s="690"/>
      <c r="K49" s="690"/>
      <c r="L49" s="505"/>
      <c r="M49" s="505"/>
      <c r="N49" s="505"/>
      <c r="O49" s="505"/>
      <c r="P49" s="505"/>
      <c r="Q49" s="505"/>
      <c r="R49" s="505"/>
      <c r="S49" s="505"/>
      <c r="T49" s="505"/>
      <c r="U49" s="505"/>
      <c r="V49" s="505"/>
      <c r="W49" s="25"/>
    </row>
    <row r="50" spans="1:23" ht="21" customHeight="1">
      <c r="A50" s="691" t="s">
        <v>334</v>
      </c>
      <c r="B50" s="691"/>
      <c r="C50" s="691"/>
      <c r="D50" s="691"/>
      <c r="E50" s="691"/>
      <c r="F50" s="691"/>
      <c r="G50" s="691"/>
      <c r="H50" s="691"/>
      <c r="I50" s="691"/>
      <c r="J50" s="691"/>
      <c r="K50" s="691"/>
      <c r="L50" s="691"/>
      <c r="M50" s="691"/>
      <c r="N50" s="691"/>
      <c r="O50" s="691"/>
      <c r="P50" s="691"/>
      <c r="Q50" s="691"/>
      <c r="R50" s="691"/>
      <c r="S50" s="691"/>
      <c r="T50" s="691"/>
      <c r="U50" s="691"/>
      <c r="V50" s="691"/>
      <c r="W50" s="25"/>
    </row>
    <row r="51" spans="1:23" ht="27.75" customHeight="1">
      <c r="A51" s="691" t="s">
        <v>335</v>
      </c>
      <c r="B51" s="691"/>
      <c r="C51" s="691"/>
      <c r="D51" s="691"/>
      <c r="E51" s="691"/>
      <c r="F51" s="691"/>
      <c r="G51" s="691"/>
      <c r="H51" s="691"/>
      <c r="I51" s="691"/>
      <c r="J51" s="691"/>
      <c r="K51" s="691"/>
      <c r="L51" s="691"/>
      <c r="M51" s="691"/>
      <c r="N51" s="691"/>
      <c r="O51" s="691"/>
      <c r="P51" s="691"/>
      <c r="Q51" s="691"/>
      <c r="R51" s="691"/>
      <c r="S51" s="691"/>
      <c r="T51" s="691"/>
      <c r="U51" s="691"/>
      <c r="V51" s="691"/>
      <c r="W51" s="25"/>
    </row>
  </sheetData>
  <sheetProtection password="CB21" sheet="1" objects="1" scenarios="1"/>
  <mergeCells count="188">
    <mergeCell ref="L41:M41"/>
    <mergeCell ref="L42:M42"/>
    <mergeCell ref="L47:M47"/>
    <mergeCell ref="A38:E38"/>
    <mergeCell ref="N38:R38"/>
    <mergeCell ref="Q42:U42"/>
    <mergeCell ref="A47:C47"/>
    <mergeCell ref="N47:P47"/>
    <mergeCell ref="A42:C42"/>
    <mergeCell ref="N42:P42"/>
    <mergeCell ref="A40:M40"/>
    <mergeCell ref="N40:V40"/>
    <mergeCell ref="A41:C41"/>
    <mergeCell ref="N41:P41"/>
    <mergeCell ref="Q41:U41"/>
    <mergeCell ref="K35:M35"/>
    <mergeCell ref="K37:M37"/>
    <mergeCell ref="K38:M38"/>
    <mergeCell ref="F36:J36"/>
    <mergeCell ref="F37:J37"/>
    <mergeCell ref="A49:V49"/>
    <mergeCell ref="A50:V50"/>
    <mergeCell ref="A51:V51"/>
    <mergeCell ref="A21:E21"/>
    <mergeCell ref="A22:E22"/>
    <mergeCell ref="F21:I21"/>
    <mergeCell ref="F22:I22"/>
    <mergeCell ref="A48:C48"/>
    <mergeCell ref="N48:P48"/>
    <mergeCell ref="K36:M36"/>
    <mergeCell ref="F38:J38"/>
    <mergeCell ref="S38:V38"/>
    <mergeCell ref="A39:V39"/>
    <mergeCell ref="A35:E35"/>
    <mergeCell ref="N35:R35"/>
    <mergeCell ref="S35:V35"/>
    <mergeCell ref="A36:E36"/>
    <mergeCell ref="N36:R36"/>
    <mergeCell ref="S36:V36"/>
    <mergeCell ref="A37:E37"/>
    <mergeCell ref="F35:J35"/>
    <mergeCell ref="A34:M34"/>
    <mergeCell ref="N34:V34"/>
    <mergeCell ref="A32:E32"/>
    <mergeCell ref="F32:I32"/>
    <mergeCell ref="J32:K32"/>
    <mergeCell ref="L32:N32"/>
    <mergeCell ref="A33:E33"/>
    <mergeCell ref="F33:I33"/>
    <mergeCell ref="J33:K33"/>
    <mergeCell ref="L33:N33"/>
    <mergeCell ref="A29:E29"/>
    <mergeCell ref="A30:E30"/>
    <mergeCell ref="A31:E31"/>
    <mergeCell ref="F31:I31"/>
    <mergeCell ref="J31:K31"/>
    <mergeCell ref="L31:N31"/>
    <mergeCell ref="F29:I29"/>
    <mergeCell ref="F30:I30"/>
    <mergeCell ref="J29:K29"/>
    <mergeCell ref="J30:K30"/>
    <mergeCell ref="L29:N29"/>
    <mergeCell ref="L30:N30"/>
    <mergeCell ref="A25:N25"/>
    <mergeCell ref="O25:V25"/>
    <mergeCell ref="A26:E26"/>
    <mergeCell ref="F26:I26"/>
    <mergeCell ref="J26:K26"/>
    <mergeCell ref="L26:N26"/>
    <mergeCell ref="O26:U26"/>
    <mergeCell ref="O27:U27"/>
    <mergeCell ref="A28:E28"/>
    <mergeCell ref="F28:I28"/>
    <mergeCell ref="J28:K28"/>
    <mergeCell ref="L28:N28"/>
    <mergeCell ref="O28:U28"/>
    <mergeCell ref="A27:E27"/>
    <mergeCell ref="F27:I27"/>
    <mergeCell ref="J27:K27"/>
    <mergeCell ref="L27:N27"/>
    <mergeCell ref="A19:E19"/>
    <mergeCell ref="F19:I19"/>
    <mergeCell ref="J19:K19"/>
    <mergeCell ref="L19:N19"/>
    <mergeCell ref="O19:T19"/>
    <mergeCell ref="J21:K21"/>
    <mergeCell ref="L21:N21"/>
    <mergeCell ref="J23:K23"/>
    <mergeCell ref="L23:N23"/>
    <mergeCell ref="A20:E20"/>
    <mergeCell ref="F20:I20"/>
    <mergeCell ref="J20:K20"/>
    <mergeCell ref="L20:N20"/>
    <mergeCell ref="J22:K22"/>
    <mergeCell ref="L22:N22"/>
    <mergeCell ref="L15:N15"/>
    <mergeCell ref="O15:T15"/>
    <mergeCell ref="U15:V15"/>
    <mergeCell ref="U19:V19"/>
    <mergeCell ref="A24:E24"/>
    <mergeCell ref="F24:I24"/>
    <mergeCell ref="J24:K24"/>
    <mergeCell ref="L24:N24"/>
    <mergeCell ref="A23:E23"/>
    <mergeCell ref="F23:I23"/>
    <mergeCell ref="O17:T17"/>
    <mergeCell ref="U17:V17"/>
    <mergeCell ref="F15:I18"/>
    <mergeCell ref="A16:E16"/>
    <mergeCell ref="J16:K16"/>
    <mergeCell ref="L16:N16"/>
    <mergeCell ref="O16:T16"/>
    <mergeCell ref="U16:V16"/>
    <mergeCell ref="A15:E15"/>
    <mergeCell ref="J15:K15"/>
    <mergeCell ref="A11:U11"/>
    <mergeCell ref="A12:U12"/>
    <mergeCell ref="A18:E18"/>
    <mergeCell ref="J18:K18"/>
    <mergeCell ref="L18:N18"/>
    <mergeCell ref="O18:T18"/>
    <mergeCell ref="U18:V18"/>
    <mergeCell ref="A17:E17"/>
    <mergeCell ref="J17:K17"/>
    <mergeCell ref="L17:N17"/>
    <mergeCell ref="L3:Q3"/>
    <mergeCell ref="R3:V3"/>
    <mergeCell ref="A13:N13"/>
    <mergeCell ref="O13:V13"/>
    <mergeCell ref="A14:E14"/>
    <mergeCell ref="F14:I14"/>
    <mergeCell ref="J14:K14"/>
    <mergeCell ref="L14:N14"/>
    <mergeCell ref="O14:T14"/>
    <mergeCell ref="U14:V14"/>
    <mergeCell ref="R4:V4"/>
    <mergeCell ref="L5:Q5"/>
    <mergeCell ref="R5:V5"/>
    <mergeCell ref="L6:Q6"/>
    <mergeCell ref="R6:V6"/>
    <mergeCell ref="A1:V1"/>
    <mergeCell ref="A2:K2"/>
    <mergeCell ref="L2:Q2"/>
    <mergeCell ref="R2:V2"/>
    <mergeCell ref="A3:K3"/>
    <mergeCell ref="L43:M43"/>
    <mergeCell ref="L44:M44"/>
    <mergeCell ref="L45:M45"/>
    <mergeCell ref="L46:M46"/>
    <mergeCell ref="A4:K6"/>
    <mergeCell ref="L4:Q4"/>
    <mergeCell ref="B7:V7"/>
    <mergeCell ref="A8:V8"/>
    <mergeCell ref="A9:V9"/>
    <mergeCell ref="A10:U10"/>
    <mergeCell ref="F42:I42"/>
    <mergeCell ref="F47:I47"/>
    <mergeCell ref="F48:I48"/>
    <mergeCell ref="J43:K43"/>
    <mergeCell ref="J44:K44"/>
    <mergeCell ref="J45:K45"/>
    <mergeCell ref="J46:K46"/>
    <mergeCell ref="L48:M48"/>
    <mergeCell ref="J41:K41"/>
    <mergeCell ref="J42:K42"/>
    <mergeCell ref="J47:K47"/>
    <mergeCell ref="J48:K48"/>
    <mergeCell ref="D41:E41"/>
    <mergeCell ref="D42:E42"/>
    <mergeCell ref="D47:E47"/>
    <mergeCell ref="D48:E48"/>
    <mergeCell ref="F41:I41"/>
    <mergeCell ref="D45:E45"/>
    <mergeCell ref="D46:E46"/>
    <mergeCell ref="F43:I43"/>
    <mergeCell ref="F44:I44"/>
    <mergeCell ref="F45:I45"/>
    <mergeCell ref="F46:I46"/>
    <mergeCell ref="N43:P43"/>
    <mergeCell ref="N44:P44"/>
    <mergeCell ref="N45:P45"/>
    <mergeCell ref="N46:P46"/>
    <mergeCell ref="A43:C43"/>
    <mergeCell ref="A44:C44"/>
    <mergeCell ref="A45:C45"/>
    <mergeCell ref="A46:C46"/>
    <mergeCell ref="D43:E43"/>
    <mergeCell ref="D44:E44"/>
  </mergeCells>
  <hyperlinks>
    <hyperlink ref="A51" r:id="rId1" display="http://www.ascr.usda.gov/complaint_filing_cust.html"/>
  </hyperlinks>
  <printOptions horizontalCentered="1"/>
  <pageMargins left="0.2" right="0.2" top="0.25" bottom="0.25" header="0.05" footer="0.3"/>
  <pageSetup fitToHeight="2" horizontalDpi="600" verticalDpi="600" orientation="portrait" scale="87" r:id="rId3"/>
  <rowBreaks count="1" manualBreakCount="1">
    <brk id="38" max="21" man="1"/>
  </rowBreaks>
  <drawing r:id="rId2"/>
</worksheet>
</file>

<file path=xl/worksheets/sheet4.xml><?xml version="1.0" encoding="utf-8"?>
<worksheet xmlns="http://schemas.openxmlformats.org/spreadsheetml/2006/main" xmlns:r="http://schemas.openxmlformats.org/officeDocument/2006/relationships">
  <sheetPr codeName="Sheet7"/>
  <dimension ref="B1:C62"/>
  <sheetViews>
    <sheetView zoomScalePageLayoutView="0" workbookViewId="0" topLeftCell="A1">
      <selection activeCell="A1" sqref="A1"/>
    </sheetView>
  </sheetViews>
  <sheetFormatPr defaultColWidth="9.140625" defaultRowHeight="30.75" customHeight="1"/>
  <cols>
    <col min="1" max="1" width="8.8515625" style="351" customWidth="1"/>
    <col min="2" max="2" width="8.8515625" style="352" customWidth="1"/>
    <col min="3" max="3" width="78.8515625" style="352" customWidth="1"/>
    <col min="4" max="16384" width="8.8515625" style="351" customWidth="1"/>
  </cols>
  <sheetData>
    <row r="1" spans="2:3" ht="30.75" customHeight="1">
      <c r="B1" s="702" t="s">
        <v>438</v>
      </c>
      <c r="C1" s="702"/>
    </row>
    <row r="2" spans="2:3" ht="30.75" customHeight="1">
      <c r="B2" s="708" t="s">
        <v>476</v>
      </c>
      <c r="C2" s="709"/>
    </row>
    <row r="3" spans="2:3" ht="30.75" customHeight="1">
      <c r="B3" s="413" t="s">
        <v>393</v>
      </c>
      <c r="C3" s="414" t="s">
        <v>394</v>
      </c>
    </row>
    <row r="4" spans="2:3" ht="30.75" customHeight="1">
      <c r="B4" s="353">
        <v>1</v>
      </c>
      <c r="C4" s="354" t="s">
        <v>395</v>
      </c>
    </row>
    <row r="5" spans="2:3" ht="30.75" customHeight="1">
      <c r="B5" s="353">
        <v>2</v>
      </c>
      <c r="C5" s="355" t="s">
        <v>396</v>
      </c>
    </row>
    <row r="6" spans="2:3" ht="30.75" customHeight="1">
      <c r="B6" s="353">
        <v>3</v>
      </c>
      <c r="C6" s="354" t="s">
        <v>397</v>
      </c>
    </row>
    <row r="7" spans="2:3" ht="30.75" customHeight="1">
      <c r="B7" s="353">
        <v>4</v>
      </c>
      <c r="C7" s="354" t="s">
        <v>398</v>
      </c>
    </row>
    <row r="8" spans="2:3" ht="30.75" customHeight="1">
      <c r="B8" s="705" t="s">
        <v>399</v>
      </c>
      <c r="C8" s="706"/>
    </row>
    <row r="9" spans="2:3" ht="205.5" customHeight="1">
      <c r="B9" s="703" t="s">
        <v>400</v>
      </c>
      <c r="C9" s="704"/>
    </row>
    <row r="10" spans="2:3" ht="24" customHeight="1">
      <c r="B10" s="705" t="s">
        <v>428</v>
      </c>
      <c r="C10" s="706"/>
    </row>
    <row r="11" spans="2:3" ht="30.75" customHeight="1">
      <c r="B11" s="353">
        <v>5</v>
      </c>
      <c r="C11" s="354" t="s">
        <v>401</v>
      </c>
    </row>
    <row r="12" spans="2:3" ht="30.75" customHeight="1">
      <c r="B12" s="705" t="s">
        <v>429</v>
      </c>
      <c r="C12" s="706"/>
    </row>
    <row r="13" spans="2:3" ht="30.75" customHeight="1">
      <c r="B13" s="353">
        <v>6</v>
      </c>
      <c r="C13" s="354" t="s">
        <v>402</v>
      </c>
    </row>
    <row r="14" spans="2:3" ht="30.75" customHeight="1">
      <c r="B14" s="353">
        <v>7</v>
      </c>
      <c r="C14" s="354" t="s">
        <v>403</v>
      </c>
    </row>
    <row r="15" spans="2:3" ht="30.75" customHeight="1">
      <c r="B15" s="353">
        <v>8</v>
      </c>
      <c r="C15" s="354" t="s">
        <v>404</v>
      </c>
    </row>
    <row r="16" spans="2:3" ht="30.75" customHeight="1">
      <c r="B16" s="353">
        <v>9</v>
      </c>
      <c r="C16" s="354" t="s">
        <v>405</v>
      </c>
    </row>
    <row r="17" spans="2:3" ht="30.75" customHeight="1">
      <c r="B17" s="353">
        <v>10</v>
      </c>
      <c r="C17" s="354" t="s">
        <v>406</v>
      </c>
    </row>
    <row r="18" spans="2:3" ht="30.75" customHeight="1">
      <c r="B18" s="353">
        <v>11</v>
      </c>
      <c r="C18" s="354" t="s">
        <v>407</v>
      </c>
    </row>
    <row r="19" spans="2:3" ht="30.75" customHeight="1">
      <c r="B19" s="353">
        <v>12</v>
      </c>
      <c r="C19" s="354" t="s">
        <v>408</v>
      </c>
    </row>
    <row r="20" spans="2:3" ht="30.75" customHeight="1">
      <c r="B20" s="705" t="s">
        <v>409</v>
      </c>
      <c r="C20" s="706"/>
    </row>
    <row r="21" spans="2:3" ht="30.75" customHeight="1">
      <c r="B21" s="353">
        <v>13</v>
      </c>
      <c r="C21" s="354" t="s">
        <v>410</v>
      </c>
    </row>
    <row r="22" spans="2:3" ht="30.75" customHeight="1">
      <c r="B22" s="353">
        <v>14</v>
      </c>
      <c r="C22" s="354" t="s">
        <v>411</v>
      </c>
    </row>
    <row r="23" spans="2:3" ht="51" customHeight="1">
      <c r="B23" s="353">
        <v>15</v>
      </c>
      <c r="C23" s="354" t="s">
        <v>491</v>
      </c>
    </row>
    <row r="24" spans="2:3" ht="51" customHeight="1">
      <c r="B24" s="353">
        <v>16</v>
      </c>
      <c r="C24" s="354" t="s">
        <v>492</v>
      </c>
    </row>
    <row r="25" spans="2:3" ht="64.5" customHeight="1">
      <c r="B25" s="353">
        <v>17</v>
      </c>
      <c r="C25" s="354" t="s">
        <v>436</v>
      </c>
    </row>
    <row r="26" spans="2:3" ht="64.5" customHeight="1">
      <c r="B26" s="353">
        <v>18</v>
      </c>
      <c r="C26" s="354" t="s">
        <v>437</v>
      </c>
    </row>
    <row r="27" spans="2:3" ht="30.75" customHeight="1">
      <c r="B27" s="705" t="s">
        <v>412</v>
      </c>
      <c r="C27" s="707"/>
    </row>
    <row r="28" spans="2:3" ht="30.75" customHeight="1">
      <c r="B28" s="710">
        <v>19</v>
      </c>
      <c r="C28" s="416" t="s">
        <v>477</v>
      </c>
    </row>
    <row r="29" spans="2:3" ht="40.5" customHeight="1">
      <c r="B29" s="711"/>
      <c r="C29" s="417" t="s">
        <v>478</v>
      </c>
    </row>
    <row r="30" spans="2:3" ht="55.5" customHeight="1">
      <c r="B30" s="711"/>
      <c r="C30" s="417" t="s">
        <v>493</v>
      </c>
    </row>
    <row r="31" spans="2:3" ht="60" customHeight="1">
      <c r="B31" s="711"/>
      <c r="C31" s="417" t="s">
        <v>479</v>
      </c>
    </row>
    <row r="32" spans="2:3" ht="60" customHeight="1">
      <c r="B32" s="711"/>
      <c r="C32" s="417" t="s">
        <v>480</v>
      </c>
    </row>
    <row r="33" spans="2:3" ht="60" customHeight="1">
      <c r="B33" s="711"/>
      <c r="C33" s="417" t="s">
        <v>481</v>
      </c>
    </row>
    <row r="34" spans="2:3" ht="27.75" customHeight="1">
      <c r="B34" s="711"/>
      <c r="C34" s="417" t="s">
        <v>482</v>
      </c>
    </row>
    <row r="35" spans="2:3" ht="27.75" customHeight="1">
      <c r="B35" s="711"/>
      <c r="C35" s="417" t="s">
        <v>483</v>
      </c>
    </row>
    <row r="36" spans="2:3" ht="27.75" customHeight="1">
      <c r="B36" s="711"/>
      <c r="C36" s="418" t="s">
        <v>484</v>
      </c>
    </row>
    <row r="37" spans="2:3" ht="30.75" customHeight="1">
      <c r="B37" s="353">
        <v>20</v>
      </c>
      <c r="C37" s="415" t="s">
        <v>413</v>
      </c>
    </row>
    <row r="38" spans="2:3" ht="84.75" customHeight="1">
      <c r="B38" s="353">
        <v>21</v>
      </c>
      <c r="C38" s="354" t="s">
        <v>494</v>
      </c>
    </row>
    <row r="39" spans="2:3" ht="69.75" customHeight="1">
      <c r="B39" s="353">
        <v>22</v>
      </c>
      <c r="C39" s="354" t="s">
        <v>485</v>
      </c>
    </row>
    <row r="40" spans="2:3" ht="96.75" customHeight="1">
      <c r="B40" s="353">
        <v>23</v>
      </c>
      <c r="C40" s="354" t="s">
        <v>435</v>
      </c>
    </row>
    <row r="41" spans="2:3" ht="72.75" customHeight="1">
      <c r="B41" s="353">
        <v>24</v>
      </c>
      <c r="C41" s="354" t="s">
        <v>434</v>
      </c>
    </row>
    <row r="42" spans="2:3" ht="30.75" customHeight="1">
      <c r="B42" s="705" t="s">
        <v>415</v>
      </c>
      <c r="C42" s="706"/>
    </row>
    <row r="43" spans="2:3" ht="30.75" customHeight="1">
      <c r="B43" s="353">
        <v>25</v>
      </c>
      <c r="C43" s="354" t="s">
        <v>414</v>
      </c>
    </row>
    <row r="44" spans="2:3" ht="72" customHeight="1">
      <c r="B44" s="353">
        <v>26</v>
      </c>
      <c r="C44" s="354" t="s">
        <v>486</v>
      </c>
    </row>
    <row r="45" spans="2:3" ht="69" customHeight="1">
      <c r="B45" s="353">
        <v>27</v>
      </c>
      <c r="C45" s="354" t="s">
        <v>487</v>
      </c>
    </row>
    <row r="46" spans="2:3" ht="81" customHeight="1">
      <c r="B46" s="353">
        <v>28</v>
      </c>
      <c r="C46" s="354" t="s">
        <v>433</v>
      </c>
    </row>
    <row r="47" spans="2:3" ht="89.25" customHeight="1">
      <c r="B47" s="353">
        <v>29</v>
      </c>
      <c r="C47" s="354" t="s">
        <v>432</v>
      </c>
    </row>
    <row r="48" spans="2:3" ht="30.75" customHeight="1">
      <c r="B48" s="705" t="s">
        <v>417</v>
      </c>
      <c r="C48" s="706"/>
    </row>
    <row r="49" spans="2:3" ht="30.75" customHeight="1">
      <c r="B49" s="353">
        <v>30</v>
      </c>
      <c r="C49" s="354" t="s">
        <v>416</v>
      </c>
    </row>
    <row r="50" spans="2:3" ht="30.75" customHeight="1">
      <c r="B50" s="353">
        <v>31</v>
      </c>
      <c r="C50" s="354" t="s">
        <v>418</v>
      </c>
    </row>
    <row r="51" spans="2:3" ht="63.75" customHeight="1">
      <c r="B51" s="353">
        <v>32</v>
      </c>
      <c r="C51" s="354" t="s">
        <v>488</v>
      </c>
    </row>
    <row r="52" spans="2:3" ht="64.5" customHeight="1">
      <c r="B52" s="353">
        <v>33</v>
      </c>
      <c r="C52" s="354" t="s">
        <v>489</v>
      </c>
    </row>
    <row r="53" spans="2:3" ht="65.25" customHeight="1">
      <c r="B53" s="353">
        <v>34</v>
      </c>
      <c r="C53" s="354" t="s">
        <v>490</v>
      </c>
    </row>
    <row r="54" spans="2:3" ht="69" customHeight="1">
      <c r="B54" s="353">
        <v>35</v>
      </c>
      <c r="C54" s="354" t="s">
        <v>431</v>
      </c>
    </row>
    <row r="55" spans="2:3" ht="66.75" customHeight="1">
      <c r="B55" s="353">
        <v>36</v>
      </c>
      <c r="C55" s="354" t="s">
        <v>431</v>
      </c>
    </row>
    <row r="56" spans="2:3" ht="62.25">
      <c r="B56" s="353">
        <v>37</v>
      </c>
      <c r="C56" s="354" t="s">
        <v>431</v>
      </c>
    </row>
    <row r="57" spans="2:3" ht="30.75" customHeight="1">
      <c r="B57" s="705" t="s">
        <v>420</v>
      </c>
      <c r="C57" s="706"/>
    </row>
    <row r="58" spans="2:3" ht="93">
      <c r="B58" s="353" t="s">
        <v>419</v>
      </c>
      <c r="C58" s="354" t="s">
        <v>430</v>
      </c>
    </row>
    <row r="59" spans="2:3" ht="30.75" customHeight="1" thickBot="1">
      <c r="B59" s="712" t="s">
        <v>427</v>
      </c>
      <c r="C59" s="707"/>
    </row>
    <row r="60" spans="2:3" ht="30.75" customHeight="1">
      <c r="B60" s="356" t="s">
        <v>424</v>
      </c>
      <c r="C60" s="357" t="s">
        <v>421</v>
      </c>
    </row>
    <row r="61" spans="2:3" ht="30.75" customHeight="1">
      <c r="B61" s="353" t="s">
        <v>425</v>
      </c>
      <c r="C61" s="354" t="s">
        <v>422</v>
      </c>
    </row>
    <row r="62" spans="2:3" ht="30.75" customHeight="1" thickBot="1">
      <c r="B62" s="358" t="s">
        <v>426</v>
      </c>
      <c r="C62" s="359" t="s">
        <v>423</v>
      </c>
    </row>
    <row r="63" ht="30.75" customHeight="1" thickTop="1"/>
  </sheetData>
  <sheetProtection password="CB21" sheet="1" objects="1" scenarios="1"/>
  <mergeCells count="13">
    <mergeCell ref="B42:C42"/>
    <mergeCell ref="B2:C2"/>
    <mergeCell ref="B28:B36"/>
    <mergeCell ref="B48:C48"/>
    <mergeCell ref="B57:C57"/>
    <mergeCell ref="B59:C59"/>
    <mergeCell ref="B10:C10"/>
    <mergeCell ref="B1:C1"/>
    <mergeCell ref="B9:C9"/>
    <mergeCell ref="B8:C8"/>
    <mergeCell ref="B12:C12"/>
    <mergeCell ref="B20:C20"/>
    <mergeCell ref="B27:C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O71"/>
  <sheetViews>
    <sheetView zoomScalePageLayoutView="0" workbookViewId="0" topLeftCell="B4">
      <selection activeCell="B14" sqref="B14:C14"/>
    </sheetView>
  </sheetViews>
  <sheetFormatPr defaultColWidth="8.7109375" defaultRowHeight="15"/>
  <cols>
    <col min="1" max="1" width="33.421875" style="72" hidden="1" customWidth="1"/>
    <col min="2" max="2" width="17.28125" style="72" customWidth="1"/>
    <col min="3" max="3" width="18.140625" style="72" customWidth="1"/>
    <col min="4" max="4" width="9.00390625" style="72" customWidth="1"/>
    <col min="5" max="8" width="11.7109375" style="72" customWidth="1"/>
    <col min="9" max="9" width="13.28125" style="72" customWidth="1"/>
    <col min="10" max="10" width="18.28125" style="72" customWidth="1"/>
    <col min="11" max="11" width="12.7109375" style="72" customWidth="1"/>
    <col min="12" max="12" width="14.7109375" style="72" customWidth="1"/>
    <col min="13" max="13" width="13.7109375" style="106" customWidth="1"/>
    <col min="14" max="14" width="14.7109375" style="72" hidden="1" customWidth="1"/>
    <col min="15" max="15" width="14.140625" style="80" hidden="1" customWidth="1"/>
    <col min="16" max="16384" width="8.7109375" style="72" customWidth="1"/>
  </cols>
  <sheetData>
    <row r="1" spans="2:15" ht="15" thickBot="1">
      <c r="B1" s="73"/>
      <c r="C1" s="73"/>
      <c r="D1" s="73"/>
      <c r="E1" s="73"/>
      <c r="F1" s="73"/>
      <c r="G1" s="73"/>
      <c r="H1" s="73"/>
      <c r="I1" s="73"/>
      <c r="J1" s="73"/>
      <c r="K1" s="73"/>
      <c r="L1" s="73"/>
      <c r="M1" s="74"/>
      <c r="N1" s="73"/>
      <c r="O1" s="75"/>
    </row>
    <row r="2" spans="2:13" ht="102.75" customHeight="1" thickBot="1">
      <c r="B2" s="82" t="s">
        <v>48</v>
      </c>
      <c r="C2" s="723">
        <f>IF('Data Entry'!D5="","",'Data Entry'!D5)</f>
      </c>
      <c r="D2" s="724"/>
      <c r="E2" s="715"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16"/>
      <c r="G2" s="716"/>
      <c r="H2" s="716"/>
      <c r="I2" s="716"/>
      <c r="J2" s="716"/>
      <c r="K2" s="716"/>
      <c r="L2" s="713">
        <f>'Data Entry'!I9</f>
        <v>0</v>
      </c>
      <c r="M2" s="714"/>
    </row>
    <row r="3" spans="2:14" ht="33" customHeight="1" thickBot="1">
      <c r="B3" s="719" t="s">
        <v>277</v>
      </c>
      <c r="C3" s="720"/>
      <c r="D3" s="717">
        <f>IF(OR('Data Entry'!D3="",'Data Entry'!F3=""),"",'Data Entry'!F3&amp;", County "&amp;'Data Entry'!D3)</f>
      </c>
      <c r="E3" s="718"/>
      <c r="F3" s="718"/>
      <c r="G3" s="83"/>
      <c r="H3" s="87"/>
      <c r="I3" s="88"/>
      <c r="K3" s="73"/>
      <c r="N3" s="73"/>
    </row>
    <row r="4" spans="2:15" ht="160.5" customHeight="1" thickBot="1">
      <c r="B4" s="89" t="s">
        <v>1</v>
      </c>
      <c r="C4" s="90" t="s">
        <v>270</v>
      </c>
      <c r="D4" s="91" t="s">
        <v>5</v>
      </c>
      <c r="E4" s="92" t="s">
        <v>275</v>
      </c>
      <c r="F4" s="93" t="s">
        <v>271</v>
      </c>
      <c r="G4" s="94" t="s">
        <v>276</v>
      </c>
      <c r="H4" s="90" t="s">
        <v>274</v>
      </c>
      <c r="I4" s="95" t="s">
        <v>95</v>
      </c>
      <c r="J4" s="96" t="s">
        <v>364</v>
      </c>
      <c r="K4" s="366" t="s">
        <v>89</v>
      </c>
      <c r="L4" s="262" t="s">
        <v>87</v>
      </c>
      <c r="M4" s="263" t="s">
        <v>444</v>
      </c>
      <c r="O4" s="107" t="s">
        <v>1</v>
      </c>
    </row>
    <row r="5" spans="1:15" ht="28.5" customHeight="1" thickBot="1">
      <c r="A5" s="72" t="s">
        <v>20</v>
      </c>
      <c r="B5" s="419" t="str">
        <f>ECPR!B7</f>
        <v>Dairy</v>
      </c>
      <c r="C5" s="420" t="str">
        <f>ECPR!C7</f>
        <v>Milk</v>
      </c>
      <c r="D5" s="405" t="str">
        <f>ECPR!D7</f>
        <v>pounds</v>
      </c>
      <c r="E5" s="421">
        <f>ECPR!E7</f>
      </c>
      <c r="F5" s="422">
        <f>ECPR!F7</f>
      </c>
      <c r="G5" s="423">
        <f>ECPR!G7</f>
      </c>
      <c r="H5" s="424">
        <f>ECPR!H7</f>
        <v>0</v>
      </c>
      <c r="I5" s="425">
        <f>ECPR!I7</f>
      </c>
      <c r="J5" s="209">
        <f>ECPR!J7</f>
        <v>0</v>
      </c>
      <c r="K5" s="426">
        <f>ECPR!L7</f>
        <v>1.014</v>
      </c>
      <c r="L5" s="427">
        <f>ECPR!M7</f>
      </c>
      <c r="M5" s="373">
        <f>ECPR!N7</f>
        <v>0</v>
      </c>
      <c r="N5" s="121" t="e">
        <f>"Row Crop "&amp;#REF!</f>
        <v>#REF!</v>
      </c>
      <c r="O5" s="729" t="s">
        <v>90</v>
      </c>
    </row>
    <row r="6" spans="1:15" ht="28.5" customHeight="1">
      <c r="A6" s="97"/>
      <c r="B6" s="98"/>
      <c r="C6" s="99"/>
      <c r="D6" s="99"/>
      <c r="E6" s="100"/>
      <c r="F6" s="100"/>
      <c r="G6" s="100"/>
      <c r="H6" s="99"/>
      <c r="I6" s="101"/>
      <c r="J6" s="102">
        <f>J5</f>
        <v>0</v>
      </c>
      <c r="K6" s="104"/>
      <c r="L6" s="97"/>
      <c r="M6" s="105">
        <f>M5</f>
        <v>0</v>
      </c>
      <c r="N6" s="121" t="e">
        <f>"Row Crop "&amp;#REF!</f>
        <v>#REF!</v>
      </c>
      <c r="O6" s="730"/>
    </row>
    <row r="7" spans="12:15" ht="13.5" customHeight="1">
      <c r="L7" s="106"/>
      <c r="M7" s="72"/>
      <c r="N7" s="121" t="e">
        <f>"Row Crop "&amp;#REF!</f>
        <v>#REF!</v>
      </c>
      <c r="O7" s="730"/>
    </row>
    <row r="8" spans="12:15" ht="13.5" customHeight="1">
      <c r="L8" s="106"/>
      <c r="M8" s="72"/>
      <c r="N8" s="121" t="e">
        <f>"Row Crop "&amp;#REF!</f>
        <v>#REF!</v>
      </c>
      <c r="O8" s="730"/>
    </row>
    <row r="9" spans="14:15" s="79" customFormat="1" ht="13.5" customHeight="1">
      <c r="N9" s="121" t="e">
        <f>"Row Crop "&amp;#REF!</f>
        <v>#REF!</v>
      </c>
      <c r="O9" s="730"/>
    </row>
    <row r="10" spans="14:15" s="79" customFormat="1" ht="13.5" customHeight="1">
      <c r="N10" s="121" t="e">
        <f>"Row Crop "&amp;#REF!</f>
        <v>#REF!</v>
      </c>
      <c r="O10" s="730"/>
    </row>
    <row r="11" spans="2:15" s="79" customFormat="1" ht="28.5" customHeight="1">
      <c r="B11" s="727" t="s">
        <v>392</v>
      </c>
      <c r="C11" s="728"/>
      <c r="D11" s="728"/>
      <c r="E11" s="728"/>
      <c r="F11" s="728"/>
      <c r="G11" s="728"/>
      <c r="H11" s="728"/>
      <c r="I11" s="728"/>
      <c r="J11" s="728"/>
      <c r="N11" s="121" t="e">
        <f>"Row Crop "&amp;#REF!</f>
        <v>#REF!</v>
      </c>
      <c r="O11" s="730"/>
    </row>
    <row r="12" spans="2:15" s="79" customFormat="1" ht="28.5" customHeight="1">
      <c r="B12" s="728"/>
      <c r="C12" s="728"/>
      <c r="D12" s="728"/>
      <c r="E12" s="728"/>
      <c r="F12" s="728"/>
      <c r="G12" s="728"/>
      <c r="H12" s="728"/>
      <c r="I12" s="728"/>
      <c r="J12" s="728"/>
      <c r="N12" s="121" t="e">
        <f>"Row Crop "&amp;#REF!</f>
        <v>#REF!</v>
      </c>
      <c r="O12" s="730"/>
    </row>
    <row r="13" spans="2:15" s="79" customFormat="1" ht="28.5" customHeight="1">
      <c r="B13" s="728"/>
      <c r="C13" s="728"/>
      <c r="D13" s="728"/>
      <c r="E13" s="728"/>
      <c r="F13" s="728"/>
      <c r="G13" s="728"/>
      <c r="H13" s="728"/>
      <c r="I13" s="728"/>
      <c r="J13" s="728"/>
      <c r="M13" s="79" t="s">
        <v>463</v>
      </c>
      <c r="N13" s="121" t="e">
        <f>"Row Crop "&amp;#REF!</f>
        <v>#REF!</v>
      </c>
      <c r="O13" s="730"/>
    </row>
    <row r="14" spans="2:15" s="79" customFormat="1" ht="46.5" customHeight="1" thickBot="1">
      <c r="B14" s="725" t="str">
        <f>'Data Entry'!I5</f>
        <v>CFAP Payment Calculator
Version 1.2</v>
      </c>
      <c r="C14" s="726"/>
      <c r="D14" s="402"/>
      <c r="E14" s="402"/>
      <c r="F14" s="402"/>
      <c r="G14" s="402"/>
      <c r="H14" s="402"/>
      <c r="I14" s="402"/>
      <c r="J14" s="402"/>
      <c r="K14" s="402"/>
      <c r="L14" s="403" t="s">
        <v>440</v>
      </c>
      <c r="M14" s="404">
        <f ca="1">TODAY()</f>
        <v>43983</v>
      </c>
      <c r="N14" s="121" t="e">
        <f>"Row Crop "&amp;#REF!</f>
        <v>#REF!</v>
      </c>
      <c r="O14" s="731"/>
    </row>
    <row r="15" spans="14:15" s="79" customFormat="1" ht="14.25">
      <c r="N15" s="72"/>
      <c r="O15" s="122"/>
    </row>
    <row r="16" s="79" customFormat="1" ht="14.25"/>
    <row r="17" s="79" customFormat="1" ht="14.25"/>
    <row r="18" s="79" customFormat="1" ht="14.25"/>
    <row r="19" s="79" customFormat="1" ht="14.25"/>
    <row r="20" spans="1:15" s="79" customFormat="1" ht="14.25">
      <c r="A20" s="72"/>
      <c r="B20" s="72"/>
      <c r="C20" s="86"/>
      <c r="D20" s="72"/>
      <c r="E20" s="72"/>
      <c r="F20" s="72"/>
      <c r="G20" s="72"/>
      <c r="H20" s="72"/>
      <c r="I20" s="72"/>
      <c r="J20" s="72"/>
      <c r="K20" s="72"/>
      <c r="L20" s="72"/>
      <c r="M20" s="106"/>
      <c r="N20" s="72"/>
      <c r="O20" s="80"/>
    </row>
    <row r="21" spans="1:15" s="79" customFormat="1" ht="103.5" customHeight="1">
      <c r="A21" s="72"/>
      <c r="K21" s="72"/>
      <c r="M21" s="346"/>
      <c r="N21" s="346"/>
      <c r="O21" s="80"/>
    </row>
    <row r="22" ht="27" customHeight="1">
      <c r="A22" s="121" t="e">
        <f>"Livestock "&amp;#REF!</f>
        <v>#REF!</v>
      </c>
    </row>
    <row r="23" ht="27" customHeight="1">
      <c r="A23" s="121" t="e">
        <f>"Livestock "&amp;#REF!</f>
        <v>#REF!</v>
      </c>
    </row>
    <row r="24" ht="27" customHeight="1">
      <c r="A24" s="121" t="e">
        <f>"Livestock "&amp;#REF!</f>
        <v>#REF!</v>
      </c>
    </row>
    <row r="25" ht="27" customHeight="1">
      <c r="A25" s="121" t="e">
        <f>"Livestock "&amp;#REF!</f>
        <v>#REF!</v>
      </c>
    </row>
    <row r="26" ht="27" customHeight="1">
      <c r="A26" s="121" t="e">
        <f>"Livestock "&amp;#REF!</f>
        <v>#REF!</v>
      </c>
    </row>
    <row r="27" ht="27" customHeight="1">
      <c r="A27" s="121" t="e">
        <f>"Livestock "&amp;#REF!</f>
        <v>#REF!</v>
      </c>
    </row>
    <row r="28" ht="27" customHeight="1">
      <c r="A28" s="121" t="e">
        <f>"Livestock "&amp;#REF!</f>
        <v>#REF!</v>
      </c>
    </row>
    <row r="29" ht="27" customHeight="1">
      <c r="A29" s="121" t="e">
        <f>"Livestock "&amp;#REF!</f>
        <v>#REF!</v>
      </c>
    </row>
    <row r="30" ht="27" customHeight="1">
      <c r="A30" s="121" t="e">
        <f>"Livestock "&amp;#REF!</f>
        <v>#REF!</v>
      </c>
    </row>
    <row r="31" ht="27" customHeight="1">
      <c r="A31" s="121" t="e">
        <f>"Livestock "&amp;#REF!</f>
        <v>#REF!</v>
      </c>
    </row>
    <row r="33" spans="2:15" ht="55.5" customHeight="1" hidden="1" thickBot="1">
      <c r="B33" s="136" t="s">
        <v>1</v>
      </c>
      <c r="C33" s="721" t="s">
        <v>45</v>
      </c>
      <c r="D33" s="722"/>
      <c r="E33" s="137" t="s">
        <v>267</v>
      </c>
      <c r="F33" s="137" t="s">
        <v>93</v>
      </c>
      <c r="G33" s="138" t="s">
        <v>96</v>
      </c>
      <c r="H33" s="139" t="s">
        <v>268</v>
      </c>
      <c r="I33" s="137" t="s">
        <v>94</v>
      </c>
      <c r="J33" s="140" t="s">
        <v>97</v>
      </c>
      <c r="M33" s="72"/>
      <c r="O33" s="72"/>
    </row>
    <row r="34" spans="1:15" ht="14.25" customHeight="1" hidden="1">
      <c r="A34" s="72" t="str">
        <f>"Value Loss "&amp;C34</f>
        <v>Value Loss </v>
      </c>
      <c r="B34" s="732" t="s">
        <v>49</v>
      </c>
      <c r="C34" s="735">
        <f>IF('Data Entry'!C42="","",'Data Entry'!C42)</f>
      </c>
      <c r="D34" s="735"/>
      <c r="E34" s="226">
        <f>IF('Data Entry'!E42="","",'Data Entry'!E42)</f>
      </c>
      <c r="F34" s="227">
        <f>IF(C34="","",VLOOKUP(A34,PAS!$A$4:$L$202,10,FALSE))</f>
      </c>
      <c r="G34" s="228">
        <f>IF(E34="","",ROUND(E34*F34,2))</f>
      </c>
      <c r="H34" s="229">
        <f>IF('Data Entry'!F42="","",'Data Entry'!F42)</f>
      </c>
      <c r="I34" s="230">
        <f>IF(C34="","",VLOOKUP(A34,PAS!$A$4:$L$202,12,FALSE))</f>
      </c>
      <c r="J34" s="231">
        <f>IF(H34="","",ROUND(H34*I34,2))</f>
      </c>
      <c r="M34" s="72"/>
      <c r="O34" s="72"/>
    </row>
    <row r="35" spans="1:15" ht="14.25" customHeight="1" hidden="1">
      <c r="A35" s="72" t="str">
        <f>"Value Loss "&amp;C35</f>
        <v>Value Loss </v>
      </c>
      <c r="B35" s="733"/>
      <c r="C35" s="736">
        <f>IF('Data Entry'!C43="","",'Data Entry'!C43)</f>
      </c>
      <c r="D35" s="736"/>
      <c r="E35" s="232">
        <f>IF('Data Entry'!E43="","",'Data Entry'!E43)</f>
      </c>
      <c r="F35" s="233">
        <f>IF(C35="","",VLOOKUP(A35,PAS!$A$4:$L$202,10,FALSE))</f>
      </c>
      <c r="G35" s="234">
        <f>IF(E35="","",ROUND(E35*F35,2))</f>
      </c>
      <c r="H35" s="235">
        <f>IF('Data Entry'!F43="","",'Data Entry'!F43)</f>
      </c>
      <c r="I35" s="236">
        <f>IF(C35="","",VLOOKUP(A35,PAS!$A$4:$L$202,12,FALSE))</f>
      </c>
      <c r="J35" s="237">
        <f>IF(H35="","",ROUND(H35*I35,2))</f>
      </c>
      <c r="M35" s="72"/>
      <c r="O35" s="72"/>
    </row>
    <row r="36" spans="1:15" ht="14.25" customHeight="1" hidden="1">
      <c r="A36" s="72" t="str">
        <f>"Value Loss "&amp;C36</f>
        <v>Value Loss </v>
      </c>
      <c r="B36" s="733"/>
      <c r="C36" s="736">
        <f>IF('Data Entry'!C44="","",'Data Entry'!C44)</f>
      </c>
      <c r="D36" s="736"/>
      <c r="E36" s="232">
        <f>IF('Data Entry'!E44="","",'Data Entry'!E44)</f>
      </c>
      <c r="F36" s="233">
        <f>IF(C36="","",VLOOKUP(A36,PAS!$A$4:$L$202,10,FALSE))</f>
      </c>
      <c r="G36" s="234">
        <f>IF(E36="","",ROUND(E36*F36,2))</f>
      </c>
      <c r="H36" s="235">
        <f>IF('Data Entry'!F44="","",'Data Entry'!F44)</f>
      </c>
      <c r="I36" s="236">
        <f>IF(C36="","",VLOOKUP(A36,PAS!$A$4:$L$202,12,FALSE))</f>
      </c>
      <c r="J36" s="237">
        <f>IF(H36="","",ROUND(H36*I36,2))</f>
      </c>
      <c r="M36" s="72"/>
      <c r="O36" s="72"/>
    </row>
    <row r="37" spans="1:15" ht="17.25" customHeight="1" hidden="1">
      <c r="A37" s="72" t="str">
        <f>"Value Loss "&amp;C37</f>
        <v>Value Loss </v>
      </c>
      <c r="B37" s="733"/>
      <c r="C37" s="736">
        <f>IF('Data Entry'!C45="","",'Data Entry'!C45)</f>
      </c>
      <c r="D37" s="736"/>
      <c r="E37" s="238">
        <f>IF('Data Entry'!E45="","",'Data Entry'!E45)</f>
      </c>
      <c r="F37" s="233">
        <f>IF(C37="","",VLOOKUP(A37,PAS!$A$4:$L$202,10,FALSE))</f>
      </c>
      <c r="G37" s="234">
        <f>IF(E37="","",ROUND(E37*F37,2))</f>
      </c>
      <c r="H37" s="235">
        <f>IF('Data Entry'!F45="","",'Data Entry'!F45)</f>
      </c>
      <c r="I37" s="233">
        <f>IF(C37="","",VLOOKUP(A37,PAS!$A$4:$L$202,12,FALSE))</f>
      </c>
      <c r="J37" s="237">
        <f>IF(H37="","",ROUND(H37*I37,2))</f>
      </c>
      <c r="M37" s="72"/>
      <c r="O37" s="72"/>
    </row>
    <row r="38" spans="1:15" ht="17.25" customHeight="1" hidden="1" thickBot="1">
      <c r="A38" s="72" t="str">
        <f>"Value Loss "&amp;C38</f>
        <v>Value Loss </v>
      </c>
      <c r="B38" s="734"/>
      <c r="C38" s="737">
        <f>IF('Data Entry'!C46="","",'Data Entry'!C46)</f>
      </c>
      <c r="D38" s="737"/>
      <c r="E38" s="239">
        <f>IF('Data Entry'!E46="","",'Data Entry'!E46)</f>
      </c>
      <c r="F38" s="240">
        <f>IF(C38="","",VLOOKUP(A38,PAS!$A$4:$L$202,10,FALSE))</f>
      </c>
      <c r="G38" s="241">
        <f>IF(E38="","",ROUND(E38*F38,2))</f>
      </c>
      <c r="H38" s="242">
        <f>IF('Data Entry'!F46="","",'Data Entry'!F46)</f>
      </c>
      <c r="I38" s="240">
        <f>IF(C38="","",VLOOKUP(A38,PAS!$A$4:$L$202,12,FALSE))</f>
      </c>
      <c r="J38" s="243">
        <f>IF(H38="","",ROUND(H38*I38,2))</f>
      </c>
      <c r="M38" s="72"/>
      <c r="O38" s="72"/>
    </row>
    <row r="39" spans="1:15" ht="14.25" hidden="1">
      <c r="A39" s="73"/>
      <c r="B39" s="73"/>
      <c r="G39" s="133">
        <f>SUM(G34:G38)</f>
        <v>0</v>
      </c>
      <c r="J39" s="133">
        <f>SUM(J34:J38)</f>
        <v>0</v>
      </c>
      <c r="M39" s="72"/>
      <c r="O39" s="72"/>
    </row>
    <row r="40" ht="14.25">
      <c r="C40" s="86"/>
    </row>
    <row r="41" spans="13:15" ht="159" customHeight="1">
      <c r="M41" s="80"/>
      <c r="N41" s="79"/>
      <c r="O41" s="84"/>
    </row>
    <row r="42" spans="13:15" ht="14.25">
      <c r="M42" s="80"/>
      <c r="N42" s="79"/>
      <c r="O42" s="84"/>
    </row>
    <row r="43" spans="13:15" ht="14.25">
      <c r="M43" s="80"/>
      <c r="N43" s="79"/>
      <c r="O43" s="84"/>
    </row>
    <row r="44" spans="13:15" ht="14.25">
      <c r="M44" s="80"/>
      <c r="N44" s="79"/>
      <c r="O44" s="84"/>
    </row>
    <row r="45" spans="13:15" ht="14.25">
      <c r="M45" s="80"/>
      <c r="N45" s="79"/>
      <c r="O45" s="84"/>
    </row>
    <row r="46" spans="13:15" ht="14.25">
      <c r="M46" s="80"/>
      <c r="N46" s="79"/>
      <c r="O46" s="84"/>
    </row>
    <row r="47" spans="13:15" ht="14.25">
      <c r="M47" s="80"/>
      <c r="N47" s="79"/>
      <c r="O47" s="84"/>
    </row>
    <row r="48" spans="13:15" ht="14.25">
      <c r="M48" s="80"/>
      <c r="N48" s="79"/>
      <c r="O48" s="84"/>
    </row>
    <row r="49" ht="26.25" customHeight="1">
      <c r="M49" s="72"/>
    </row>
    <row r="50" s="97" customFormat="1" ht="14.25">
      <c r="N50" s="151"/>
    </row>
    <row r="51" spans="2:15" s="100" customFormat="1" ht="14.25">
      <c r="B51" s="122"/>
      <c r="M51" s="124"/>
      <c r="O51" s="123"/>
    </row>
    <row r="52" spans="13:15" ht="14.25">
      <c r="M52" s="72"/>
      <c r="O52" s="73"/>
    </row>
    <row r="53" spans="13:15" ht="14.25">
      <c r="M53" s="72"/>
      <c r="O53" s="73"/>
    </row>
    <row r="54" s="97" customFormat="1" ht="14.25">
      <c r="O54" s="100"/>
    </row>
    <row r="55" spans="1:15" ht="14.25">
      <c r="A55" s="97"/>
      <c r="B55" s="122"/>
      <c r="C55" s="100"/>
      <c r="D55" s="100"/>
      <c r="E55" s="100"/>
      <c r="F55" s="100"/>
      <c r="G55" s="100"/>
      <c r="H55" s="100"/>
      <c r="I55" s="100"/>
      <c r="J55" s="100"/>
      <c r="K55" s="100"/>
      <c r="L55" s="100"/>
      <c r="M55" s="155"/>
      <c r="N55" s="155"/>
      <c r="O55" s="153"/>
    </row>
    <row r="56" spans="13:15" ht="14.25">
      <c r="M56" s="72"/>
      <c r="O56" s="72"/>
    </row>
    <row r="57" spans="13:15" ht="14.25">
      <c r="M57" s="72"/>
      <c r="O57" s="72"/>
    </row>
    <row r="58" spans="13:15" ht="14.25">
      <c r="M58" s="72"/>
      <c r="O58" s="72"/>
    </row>
    <row r="59" spans="13:15" ht="14.25">
      <c r="M59" s="72"/>
      <c r="O59" s="72"/>
    </row>
    <row r="60" spans="13:15" ht="14.25">
      <c r="M60" s="72"/>
      <c r="O60" s="72"/>
    </row>
    <row r="61" spans="13:15" ht="14.25">
      <c r="M61" s="72"/>
      <c r="O61" s="72"/>
    </row>
    <row r="62" spans="11:15" ht="14.25">
      <c r="K62" s="85"/>
      <c r="M62" s="72"/>
      <c r="O62" s="72"/>
    </row>
    <row r="64" spans="11:14" ht="108" customHeight="1">
      <c r="K64" s="84"/>
      <c r="L64" s="85"/>
      <c r="M64" s="79"/>
      <c r="N64" s="79"/>
    </row>
    <row r="65" spans="11:15" ht="14.25">
      <c r="K65" s="85"/>
      <c r="L65" s="79"/>
      <c r="M65" s="79"/>
      <c r="N65" s="80"/>
      <c r="O65" s="72"/>
    </row>
    <row r="66" spans="11:15" ht="14.25">
      <c r="K66" s="85"/>
      <c r="L66" s="79"/>
      <c r="M66" s="79"/>
      <c r="N66" s="80"/>
      <c r="O66" s="72"/>
    </row>
    <row r="67" spans="11:14" ht="14.25">
      <c r="K67" s="84"/>
      <c r="L67" s="85"/>
      <c r="M67" s="79"/>
      <c r="N67" s="79"/>
    </row>
    <row r="68" spans="1:15" ht="14.25">
      <c r="A68" s="73"/>
      <c r="B68" s="73"/>
      <c r="N68" s="84"/>
      <c r="O68" s="85"/>
    </row>
    <row r="69" spans="1:2" ht="14.25">
      <c r="A69" s="73"/>
      <c r="B69" s="73"/>
    </row>
    <row r="70" spans="1:2" ht="14.25">
      <c r="A70" s="73"/>
      <c r="B70" s="73"/>
    </row>
    <row r="71" spans="1:2" ht="14.25">
      <c r="A71" s="73"/>
      <c r="B71" s="73"/>
    </row>
  </sheetData>
  <sheetProtection password="CB21" sheet="1" objects="1" scenarios="1"/>
  <mergeCells count="15">
    <mergeCell ref="O5:O14"/>
    <mergeCell ref="B34:B38"/>
    <mergeCell ref="C34:D34"/>
    <mergeCell ref="C35:D35"/>
    <mergeCell ref="C36:D36"/>
    <mergeCell ref="C37:D37"/>
    <mergeCell ref="C38:D38"/>
    <mergeCell ref="L2:M2"/>
    <mergeCell ref="E2:K2"/>
    <mergeCell ref="D3:F3"/>
    <mergeCell ref="B3:C3"/>
    <mergeCell ref="C33:D33"/>
    <mergeCell ref="C2:D2"/>
    <mergeCell ref="B14:C14"/>
    <mergeCell ref="B11:J13"/>
  </mergeCells>
  <printOptions horizontalCentered="1" verticalCentered="1"/>
  <pageMargins left="0.25" right="0.2" top="0.5" bottom="0.5" header="0.3" footer="0.3"/>
  <pageSetup fitToHeight="1" fitToWidth="1" horizontalDpi="360" verticalDpi="360" orientation="landscape" pageOrder="overThenDown" scale="64" r:id="rId1"/>
  <headerFooter>
    <oddHeader>&amp;CCFAP Estimated Calculated Payment</oddHeader>
    <oddFooter>&amp;C&amp;F</oddFooter>
  </headerFooter>
  <rowBreaks count="3" manualBreakCount="3">
    <brk id="19" min="1" max="14" man="1"/>
    <brk id="40" min="1" max="14" man="1"/>
    <brk id="54" min="1" max="15" man="1"/>
  </rowBreaks>
</worksheet>
</file>

<file path=xl/worksheets/sheet6.xml><?xml version="1.0" encoding="utf-8"?>
<worksheet xmlns="http://schemas.openxmlformats.org/spreadsheetml/2006/main" xmlns:r="http://schemas.openxmlformats.org/officeDocument/2006/relationships">
  <sheetPr codeName="Sheet11"/>
  <dimension ref="A1:O75"/>
  <sheetViews>
    <sheetView zoomScalePageLayoutView="0" workbookViewId="0" topLeftCell="B13">
      <selection activeCell="B19" sqref="B19"/>
    </sheetView>
  </sheetViews>
  <sheetFormatPr defaultColWidth="8.7109375" defaultRowHeight="15"/>
  <cols>
    <col min="1" max="1" width="33.421875" style="72" hidden="1" customWidth="1"/>
    <col min="2" max="2" width="17.28125" style="72" customWidth="1"/>
    <col min="3" max="3" width="18.140625" style="72" customWidth="1"/>
    <col min="4" max="4" width="13.140625" style="72" customWidth="1"/>
    <col min="5" max="8" width="11.7109375" style="72" customWidth="1"/>
    <col min="9" max="9" width="13.28125" style="72" customWidth="1"/>
    <col min="10" max="10" width="14.8515625" style="72" customWidth="1"/>
    <col min="11" max="11" width="19.421875" style="72" customWidth="1"/>
    <col min="12" max="12" width="14.7109375" style="72" customWidth="1"/>
    <col min="13" max="13" width="13.7109375" style="106" customWidth="1"/>
    <col min="14" max="14" width="12.28125" style="72" customWidth="1"/>
    <col min="15" max="15" width="21.00390625" style="80" customWidth="1"/>
    <col min="16" max="16384" width="8.7109375" style="72" customWidth="1"/>
  </cols>
  <sheetData>
    <row r="1" spans="2:15" ht="15" thickBot="1">
      <c r="B1" s="73"/>
      <c r="C1" s="73"/>
      <c r="D1" s="73"/>
      <c r="E1" s="73"/>
      <c r="F1" s="73"/>
      <c r="G1" s="73"/>
      <c r="H1" s="73"/>
      <c r="I1" s="73"/>
      <c r="J1" s="73"/>
      <c r="K1" s="73"/>
      <c r="L1" s="73"/>
      <c r="M1" s="74"/>
      <c r="N1" s="73"/>
      <c r="O1" s="75"/>
    </row>
    <row r="2" spans="2:13" ht="102.75" customHeight="1" thickBot="1">
      <c r="B2" s="82" t="s">
        <v>48</v>
      </c>
      <c r="C2" s="723">
        <f>IF('Data Entry'!D5="","",'Data Entry'!D5)</f>
      </c>
      <c r="D2" s="724"/>
      <c r="E2" s="715"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16"/>
      <c r="G2" s="716"/>
      <c r="H2" s="716"/>
      <c r="I2" s="716"/>
      <c r="J2" s="716"/>
      <c r="K2" s="716"/>
      <c r="L2" s="713">
        <f>'Data Entry'!I9</f>
        <v>0</v>
      </c>
      <c r="M2" s="714"/>
    </row>
    <row r="3" spans="2:14" ht="27" customHeight="1" thickBot="1">
      <c r="B3" s="719" t="s">
        <v>277</v>
      </c>
      <c r="C3" s="720"/>
      <c r="D3" s="717">
        <f>IF(OR('Data Entry'!D3="",'Data Entry'!F3=""),"",'Data Entry'!F3&amp;", County "&amp;'Data Entry'!D3)</f>
      </c>
      <c r="E3" s="718"/>
      <c r="F3" s="718"/>
      <c r="G3" s="83"/>
      <c r="H3" s="87"/>
      <c r="I3" s="88"/>
      <c r="K3" s="73"/>
      <c r="N3" s="73"/>
    </row>
    <row r="4" spans="2:15" ht="160.5" customHeight="1" thickBot="1">
      <c r="B4" s="107" t="s">
        <v>1</v>
      </c>
      <c r="C4" s="110" t="s">
        <v>270</v>
      </c>
      <c r="D4" s="109" t="s">
        <v>5</v>
      </c>
      <c r="E4" s="110" t="s">
        <v>272</v>
      </c>
      <c r="F4" s="111" t="s">
        <v>273</v>
      </c>
      <c r="G4" s="112" t="s">
        <v>265</v>
      </c>
      <c r="H4" s="113" t="s">
        <v>91</v>
      </c>
      <c r="I4" s="114" t="s">
        <v>103</v>
      </c>
      <c r="J4" s="115" t="s">
        <v>104</v>
      </c>
      <c r="K4" s="367" t="s">
        <v>365</v>
      </c>
      <c r="L4" s="117" t="s">
        <v>92</v>
      </c>
      <c r="M4" s="118" t="s">
        <v>450</v>
      </c>
      <c r="N4" s="119" t="s">
        <v>105</v>
      </c>
      <c r="O4" s="120" t="s">
        <v>375</v>
      </c>
    </row>
    <row r="5" spans="1:15" ht="28.5" customHeight="1">
      <c r="A5" s="121" t="str">
        <f>"Row Crop "&amp;C5</f>
        <v>Row Crop </v>
      </c>
      <c r="B5" s="729" t="str">
        <f>ECPR!B11</f>
        <v>Non-specialty crops and wool</v>
      </c>
      <c r="C5" s="368">
        <f>ECPR!C11</f>
      </c>
      <c r="D5" s="170">
        <f>ECPR!D11</f>
      </c>
      <c r="E5" s="171">
        <f>ECPR!E11</f>
      </c>
      <c r="F5" s="172">
        <f>ECPR!F11</f>
      </c>
      <c r="G5" s="173">
        <f>ECPR!G11</f>
      </c>
      <c r="H5" s="174">
        <f>ECPR!H11</f>
      </c>
      <c r="I5" s="172">
        <f>ECPR!I11</f>
      </c>
      <c r="J5" s="175">
        <f>ECPR!J11</f>
      </c>
      <c r="K5" s="369">
        <f>ECPR!K11</f>
        <v>0</v>
      </c>
      <c r="L5" s="177">
        <f>ECPR!L11</f>
      </c>
      <c r="M5" s="178">
        <f>ECPR!M11</f>
      </c>
      <c r="N5" s="179">
        <f>ECPR!N11</f>
      </c>
      <c r="O5" s="180">
        <f>ECPR!O11</f>
        <v>0</v>
      </c>
    </row>
    <row r="6" spans="1:15" ht="28.5" customHeight="1">
      <c r="A6" s="121" t="str">
        <f aca="true" t="shared" si="0" ref="A6:A14">"Row Crop "&amp;C6</f>
        <v>Row Crop </v>
      </c>
      <c r="B6" s="730"/>
      <c r="C6" s="370">
        <f>ECPR!C12</f>
      </c>
      <c r="D6" s="182">
        <f>ECPR!D12</f>
      </c>
      <c r="E6" s="183">
        <f>ECPR!E12</f>
      </c>
      <c r="F6" s="184">
        <f>ECPR!F12</f>
      </c>
      <c r="G6" s="185">
        <f>ECPR!G12</f>
      </c>
      <c r="H6" s="186">
        <f>ECPR!H12</f>
      </c>
      <c r="I6" s="184">
        <f>ECPR!I12</f>
      </c>
      <c r="J6" s="187">
        <f>ECPR!J12</f>
      </c>
      <c r="K6" s="371">
        <f>ECPR!K12</f>
        <v>0</v>
      </c>
      <c r="L6" s="189">
        <f>ECPR!L12</f>
      </c>
      <c r="M6" s="190">
        <f>ECPR!M12</f>
      </c>
      <c r="N6" s="191">
        <f>ECPR!N12</f>
      </c>
      <c r="O6" s="192">
        <f>ECPR!O12</f>
        <v>0</v>
      </c>
    </row>
    <row r="7" spans="1:15" ht="28.5" customHeight="1">
      <c r="A7" s="121" t="str">
        <f t="shared" si="0"/>
        <v>Row Crop </v>
      </c>
      <c r="B7" s="730"/>
      <c r="C7" s="370">
        <f>ECPR!C13</f>
      </c>
      <c r="D7" s="182">
        <f>ECPR!D13</f>
      </c>
      <c r="E7" s="183">
        <f>ECPR!E13</f>
      </c>
      <c r="F7" s="184">
        <f>ECPR!F13</f>
      </c>
      <c r="G7" s="185">
        <f>ECPR!G13</f>
      </c>
      <c r="H7" s="186">
        <f>ECPR!H13</f>
      </c>
      <c r="I7" s="184">
        <f>ECPR!I13</f>
      </c>
      <c r="J7" s="187">
        <f>ECPR!J13</f>
      </c>
      <c r="K7" s="371">
        <f>ECPR!K13</f>
        <v>0</v>
      </c>
      <c r="L7" s="189">
        <f>ECPR!L13</f>
      </c>
      <c r="M7" s="190">
        <f>ECPR!M13</f>
      </c>
      <c r="N7" s="191">
        <f>ECPR!N13</f>
      </c>
      <c r="O7" s="192">
        <f>ECPR!O13</f>
        <v>0</v>
      </c>
    </row>
    <row r="8" spans="1:15" ht="28.5" customHeight="1">
      <c r="A8" s="121" t="str">
        <f t="shared" si="0"/>
        <v>Row Crop </v>
      </c>
      <c r="B8" s="730"/>
      <c r="C8" s="370">
        <f>ECPR!C14</f>
      </c>
      <c r="D8" s="182">
        <f>ECPR!D14</f>
      </c>
      <c r="E8" s="183">
        <f>ECPR!E14</f>
      </c>
      <c r="F8" s="184">
        <f>ECPR!F14</f>
      </c>
      <c r="G8" s="185">
        <f>ECPR!G14</f>
      </c>
      <c r="H8" s="186">
        <f>ECPR!H14</f>
      </c>
      <c r="I8" s="184">
        <f>ECPR!I14</f>
      </c>
      <c r="J8" s="187">
        <f>ECPR!J14</f>
      </c>
      <c r="K8" s="371">
        <f>ECPR!K14</f>
        <v>0</v>
      </c>
      <c r="L8" s="189">
        <f>ECPR!L14</f>
      </c>
      <c r="M8" s="190">
        <f>ECPR!M14</f>
      </c>
      <c r="N8" s="191">
        <f>ECPR!N14</f>
      </c>
      <c r="O8" s="192">
        <f>ECPR!O14</f>
        <v>0</v>
      </c>
    </row>
    <row r="9" spans="1:15" s="79" customFormat="1" ht="28.5" customHeight="1">
      <c r="A9" s="121" t="str">
        <f t="shared" si="0"/>
        <v>Row Crop </v>
      </c>
      <c r="B9" s="730"/>
      <c r="C9" s="370">
        <f>ECPR!C15</f>
      </c>
      <c r="D9" s="182">
        <f>ECPR!D15</f>
      </c>
      <c r="E9" s="183">
        <f>ECPR!E15</f>
      </c>
      <c r="F9" s="184">
        <f>ECPR!F15</f>
      </c>
      <c r="G9" s="185">
        <f>ECPR!G15</f>
      </c>
      <c r="H9" s="186">
        <f>ECPR!H15</f>
      </c>
      <c r="I9" s="184">
        <f>ECPR!I15</f>
      </c>
      <c r="J9" s="187">
        <f>ECPR!J15</f>
      </c>
      <c r="K9" s="371">
        <f>ECPR!K15</f>
        <v>0</v>
      </c>
      <c r="L9" s="189">
        <f>ECPR!L15</f>
      </c>
      <c r="M9" s="190">
        <f>ECPR!M15</f>
      </c>
      <c r="N9" s="191">
        <f>ECPR!N15</f>
      </c>
      <c r="O9" s="192">
        <f>ECPR!O15</f>
        <v>0</v>
      </c>
    </row>
    <row r="10" spans="1:15" s="79" customFormat="1" ht="28.5" customHeight="1">
      <c r="A10" s="121" t="str">
        <f t="shared" si="0"/>
        <v>Row Crop </v>
      </c>
      <c r="B10" s="730"/>
      <c r="C10" s="370">
        <f>ECPR!C16</f>
      </c>
      <c r="D10" s="182">
        <f>ECPR!D16</f>
      </c>
      <c r="E10" s="183">
        <f>ECPR!E16</f>
      </c>
      <c r="F10" s="184">
        <f>ECPR!F16</f>
      </c>
      <c r="G10" s="185">
        <f>ECPR!G16</f>
      </c>
      <c r="H10" s="186">
        <f>ECPR!H16</f>
      </c>
      <c r="I10" s="184">
        <f>ECPR!I16</f>
      </c>
      <c r="J10" s="187">
        <f>ECPR!J16</f>
      </c>
      <c r="K10" s="371">
        <f>ECPR!K16</f>
        <v>0</v>
      </c>
      <c r="L10" s="189">
        <f>ECPR!L16</f>
      </c>
      <c r="M10" s="190">
        <f>ECPR!M16</f>
      </c>
      <c r="N10" s="191">
        <f>ECPR!N16</f>
      </c>
      <c r="O10" s="192">
        <f>ECPR!O16</f>
        <v>0</v>
      </c>
    </row>
    <row r="11" spans="1:15" s="79" customFormat="1" ht="28.5" customHeight="1">
      <c r="A11" s="121" t="str">
        <f t="shared" si="0"/>
        <v>Row Crop </v>
      </c>
      <c r="B11" s="730"/>
      <c r="C11" s="370">
        <f>ECPR!C17</f>
      </c>
      <c r="D11" s="182">
        <f>ECPR!D17</f>
      </c>
      <c r="E11" s="183">
        <f>ECPR!E17</f>
      </c>
      <c r="F11" s="184">
        <f>ECPR!F17</f>
      </c>
      <c r="G11" s="185">
        <f>ECPR!G17</f>
      </c>
      <c r="H11" s="186">
        <f>ECPR!H17</f>
      </c>
      <c r="I11" s="184">
        <f>ECPR!I17</f>
      </c>
      <c r="J11" s="187">
        <f>ECPR!J17</f>
      </c>
      <c r="K11" s="371">
        <f>ECPR!K17</f>
        <v>0</v>
      </c>
      <c r="L11" s="189">
        <f>ECPR!L17</f>
      </c>
      <c r="M11" s="190">
        <f>ECPR!M17</f>
      </c>
      <c r="N11" s="191">
        <f>ECPR!N17</f>
      </c>
      <c r="O11" s="192">
        <f>ECPR!O17</f>
        <v>0</v>
      </c>
    </row>
    <row r="12" spans="1:15" s="79" customFormat="1" ht="28.5" customHeight="1">
      <c r="A12" s="121" t="str">
        <f t="shared" si="0"/>
        <v>Row Crop </v>
      </c>
      <c r="B12" s="730"/>
      <c r="C12" s="370">
        <f>ECPR!C18</f>
      </c>
      <c r="D12" s="193">
        <f>ECPR!D18</f>
      </c>
      <c r="E12" s="183">
        <f>ECPR!E18</f>
      </c>
      <c r="F12" s="184">
        <f>ECPR!F18</f>
      </c>
      <c r="G12" s="185">
        <f>ECPR!G18</f>
      </c>
      <c r="H12" s="194">
        <f>ECPR!H18</f>
      </c>
      <c r="I12" s="195">
        <f>ECPR!I18</f>
      </c>
      <c r="J12" s="196">
        <f>ECPR!J18</f>
      </c>
      <c r="K12" s="371">
        <f>ECPR!K18</f>
        <v>0</v>
      </c>
      <c r="L12" s="197">
        <f>ECPR!L18</f>
      </c>
      <c r="M12" s="198">
        <f>ECPR!M18</f>
      </c>
      <c r="N12" s="199">
        <f>ECPR!N18</f>
      </c>
      <c r="O12" s="200">
        <f>ECPR!O18</f>
        <v>0</v>
      </c>
    </row>
    <row r="13" spans="1:15" s="79" customFormat="1" ht="28.5" customHeight="1">
      <c r="A13" s="121" t="str">
        <f t="shared" si="0"/>
        <v>Row Crop </v>
      </c>
      <c r="B13" s="730"/>
      <c r="C13" s="370">
        <f>ECPR!C19</f>
      </c>
      <c r="D13" s="193">
        <f>ECPR!D19</f>
      </c>
      <c r="E13" s="183">
        <f>ECPR!E19</f>
      </c>
      <c r="F13" s="184">
        <f>ECPR!F19</f>
      </c>
      <c r="G13" s="185">
        <f>ECPR!G19</f>
      </c>
      <c r="H13" s="194">
        <f>ECPR!H19</f>
      </c>
      <c r="I13" s="195">
        <f>ECPR!I19</f>
      </c>
      <c r="J13" s="196">
        <f>ECPR!J19</f>
      </c>
      <c r="K13" s="371">
        <f>ECPR!K19</f>
        <v>0</v>
      </c>
      <c r="L13" s="197">
        <f>ECPR!L19</f>
      </c>
      <c r="M13" s="198">
        <f>ECPR!M19</f>
      </c>
      <c r="N13" s="199">
        <f>ECPR!N19</f>
      </c>
      <c r="O13" s="200">
        <f>ECPR!O19</f>
        <v>0</v>
      </c>
    </row>
    <row r="14" spans="1:15" s="79" customFormat="1" ht="28.5" customHeight="1" thickBot="1">
      <c r="A14" s="121" t="str">
        <f t="shared" si="0"/>
        <v>Row Crop </v>
      </c>
      <c r="B14" s="731"/>
      <c r="C14" s="372">
        <f>ECPR!C20</f>
      </c>
      <c r="D14" s="202">
        <f>ECPR!D20</f>
      </c>
      <c r="E14" s="203">
        <f>ECPR!E20</f>
      </c>
      <c r="F14" s="204">
        <f>ECPR!F20</f>
      </c>
      <c r="G14" s="205">
        <f>ECPR!G20</f>
      </c>
      <c r="H14" s="206">
        <f>ECPR!H20</f>
      </c>
      <c r="I14" s="207">
        <f>ECPR!I20</f>
      </c>
      <c r="J14" s="208">
        <f>ECPR!J20</f>
      </c>
      <c r="K14" s="373">
        <f>ECPR!K20</f>
        <v>0</v>
      </c>
      <c r="L14" s="210">
        <f>ECPR!L20</f>
      </c>
      <c r="M14" s="211">
        <f>ECPR!M20</f>
      </c>
      <c r="N14" s="212">
        <f>ECPR!N20</f>
      </c>
      <c r="O14" s="213">
        <f>ECPR!O20</f>
        <v>0</v>
      </c>
    </row>
    <row r="15" spans="1:15" s="79" customFormat="1" ht="14.25">
      <c r="A15" s="72"/>
      <c r="B15" s="122"/>
      <c r="C15" s="100"/>
      <c r="D15" s="100"/>
      <c r="E15" s="100"/>
      <c r="F15" s="100"/>
      <c r="G15" s="123"/>
      <c r="H15" s="123"/>
      <c r="I15" s="100"/>
      <c r="J15" s="124"/>
      <c r="K15" s="105">
        <f>SUM(K5:K14)</f>
        <v>0</v>
      </c>
      <c r="L15" s="106"/>
      <c r="M15" s="80"/>
      <c r="N15" s="125"/>
      <c r="O15" s="105">
        <f>SUM(O5:O14)</f>
        <v>0</v>
      </c>
    </row>
    <row r="16" spans="1:15" s="79" customFormat="1" ht="14.25">
      <c r="A16" s="72"/>
      <c r="B16" s="739" t="s">
        <v>392</v>
      </c>
      <c r="C16" s="740"/>
      <c r="D16" s="740"/>
      <c r="E16" s="740"/>
      <c r="F16" s="740"/>
      <c r="G16" s="740"/>
      <c r="H16" s="740"/>
      <c r="I16" s="740"/>
      <c r="J16" s="740"/>
      <c r="K16" s="105"/>
      <c r="L16" s="106"/>
      <c r="M16" s="80"/>
      <c r="N16" s="125"/>
      <c r="O16" s="105"/>
    </row>
    <row r="17" spans="1:15" s="79" customFormat="1" ht="14.25">
      <c r="A17" s="72"/>
      <c r="B17" s="740"/>
      <c r="C17" s="740"/>
      <c r="D17" s="740"/>
      <c r="E17" s="740"/>
      <c r="F17" s="740"/>
      <c r="G17" s="740"/>
      <c r="H17" s="740"/>
      <c r="I17" s="740"/>
      <c r="J17" s="740"/>
      <c r="K17" s="105"/>
      <c r="L17" s="106"/>
      <c r="M17" s="80"/>
      <c r="N17" s="125"/>
      <c r="O17" s="105"/>
    </row>
    <row r="18" spans="1:15" s="79" customFormat="1" ht="114" customHeight="1">
      <c r="A18" s="72"/>
      <c r="B18" s="740"/>
      <c r="C18" s="740"/>
      <c r="D18" s="740"/>
      <c r="E18" s="740"/>
      <c r="F18" s="740"/>
      <c r="G18" s="740"/>
      <c r="H18" s="740"/>
      <c r="I18" s="740"/>
      <c r="J18" s="740"/>
      <c r="K18" s="105"/>
      <c r="L18" s="106"/>
      <c r="M18" s="80"/>
      <c r="N18" s="125"/>
      <c r="O18" s="105"/>
    </row>
    <row r="19" spans="1:15" s="79" customFormat="1" ht="14.25">
      <c r="A19" s="72"/>
      <c r="B19" s="122"/>
      <c r="C19" s="100"/>
      <c r="D19" s="100"/>
      <c r="E19" s="100"/>
      <c r="F19" s="100"/>
      <c r="G19" s="123"/>
      <c r="H19" s="123"/>
      <c r="I19" s="100"/>
      <c r="J19" s="124"/>
      <c r="K19" s="105"/>
      <c r="L19" s="106"/>
      <c r="M19" s="80"/>
      <c r="N19" s="125"/>
      <c r="O19" s="105"/>
    </row>
    <row r="20" spans="2:14" s="79" customFormat="1" ht="14.25" customHeight="1">
      <c r="B20" s="738" t="str">
        <f>'Data Entry'!I5</f>
        <v>CFAP Payment Calculator
Version 1.2</v>
      </c>
      <c r="C20" s="738"/>
      <c r="D20" s="84"/>
      <c r="E20" s="85"/>
      <c r="H20" s="80"/>
      <c r="I20" s="72"/>
      <c r="J20" s="72"/>
      <c r="K20" s="72"/>
      <c r="M20" s="81"/>
      <c r="N20" s="72"/>
    </row>
    <row r="21" spans="2:15" s="79" customFormat="1" ht="14.25" customHeight="1">
      <c r="B21" s="738"/>
      <c r="C21" s="738"/>
      <c r="L21" s="364" t="s">
        <v>440</v>
      </c>
      <c r="M21" s="363">
        <f ca="1">TODAY()</f>
        <v>43983</v>
      </c>
      <c r="N21" s="72"/>
      <c r="O21" s="79" t="s">
        <v>452</v>
      </c>
    </row>
    <row r="22" s="79" customFormat="1" ht="14.25"/>
    <row r="23" s="79" customFormat="1" ht="14.25"/>
    <row r="24" spans="1:15" s="79" customFormat="1" ht="14.25">
      <c r="A24" s="72"/>
      <c r="B24" s="72"/>
      <c r="C24" s="86"/>
      <c r="D24" s="72"/>
      <c r="E24" s="72"/>
      <c r="F24" s="72"/>
      <c r="G24" s="72"/>
      <c r="H24" s="72"/>
      <c r="I24" s="72"/>
      <c r="J24" s="72"/>
      <c r="K24" s="72"/>
      <c r="L24" s="72"/>
      <c r="M24" s="106"/>
      <c r="N24" s="72"/>
      <c r="O24" s="80"/>
    </row>
    <row r="25" spans="1:15" s="79" customFormat="1" ht="103.5" customHeight="1">
      <c r="A25" s="72"/>
      <c r="K25" s="72"/>
      <c r="M25" s="346"/>
      <c r="N25" s="346"/>
      <c r="O25" s="80"/>
    </row>
    <row r="26" ht="27" customHeight="1">
      <c r="A26" s="121" t="e">
        <f>"Livestock "&amp;#REF!</f>
        <v>#REF!</v>
      </c>
    </row>
    <row r="27" ht="27" customHeight="1">
      <c r="A27" s="121" t="e">
        <f>"Livestock "&amp;#REF!</f>
        <v>#REF!</v>
      </c>
    </row>
    <row r="28" ht="27" customHeight="1">
      <c r="A28" s="121" t="e">
        <f>"Livestock "&amp;#REF!</f>
        <v>#REF!</v>
      </c>
    </row>
    <row r="29" ht="27" customHeight="1">
      <c r="A29" s="121" t="e">
        <f>"Livestock "&amp;#REF!</f>
        <v>#REF!</v>
      </c>
    </row>
    <row r="30" ht="27" customHeight="1">
      <c r="A30" s="121" t="e">
        <f>"Livestock "&amp;#REF!</f>
        <v>#REF!</v>
      </c>
    </row>
    <row r="31" ht="27" customHeight="1">
      <c r="A31" s="121" t="e">
        <f>"Livestock "&amp;#REF!</f>
        <v>#REF!</v>
      </c>
    </row>
    <row r="32" ht="27" customHeight="1">
      <c r="A32" s="121" t="e">
        <f>"Livestock "&amp;#REF!</f>
        <v>#REF!</v>
      </c>
    </row>
    <row r="33" ht="27" customHeight="1">
      <c r="A33" s="121" t="e">
        <f>"Livestock "&amp;#REF!</f>
        <v>#REF!</v>
      </c>
    </row>
    <row r="34" ht="27" customHeight="1">
      <c r="A34" s="121" t="e">
        <f>"Livestock "&amp;#REF!</f>
        <v>#REF!</v>
      </c>
    </row>
    <row r="35" ht="27" customHeight="1">
      <c r="A35" s="121" t="e">
        <f>"Livestock "&amp;#REF!</f>
        <v>#REF!</v>
      </c>
    </row>
    <row r="37" spans="2:15" ht="55.5" customHeight="1" hidden="1" thickBot="1">
      <c r="B37" s="136" t="s">
        <v>1</v>
      </c>
      <c r="C37" s="721" t="s">
        <v>45</v>
      </c>
      <c r="D37" s="722"/>
      <c r="E37" s="137" t="s">
        <v>267</v>
      </c>
      <c r="F37" s="137" t="s">
        <v>93</v>
      </c>
      <c r="G37" s="138" t="s">
        <v>96</v>
      </c>
      <c r="H37" s="139" t="s">
        <v>268</v>
      </c>
      <c r="I37" s="137" t="s">
        <v>94</v>
      </c>
      <c r="J37" s="140" t="s">
        <v>97</v>
      </c>
      <c r="M37" s="72"/>
      <c r="O37" s="72"/>
    </row>
    <row r="38" spans="1:15" ht="14.25" customHeight="1" hidden="1">
      <c r="A38" s="72" t="str">
        <f>"Value Loss "&amp;C38</f>
        <v>Value Loss </v>
      </c>
      <c r="B38" s="732" t="s">
        <v>49</v>
      </c>
      <c r="C38" s="735">
        <f>IF('Data Entry'!C42="","",'Data Entry'!C42)</f>
      </c>
      <c r="D38" s="735"/>
      <c r="E38" s="226">
        <f>IF('Data Entry'!E42="","",'Data Entry'!E42)</f>
      </c>
      <c r="F38" s="227">
        <f>IF(C38="","",VLOOKUP(A38,PAS!$A$4:$L$202,10,FALSE))</f>
      </c>
      <c r="G38" s="228">
        <f>IF(E38="","",ROUND(E38*F38,2))</f>
      </c>
      <c r="H38" s="229">
        <f>IF('Data Entry'!F42="","",'Data Entry'!F42)</f>
      </c>
      <c r="I38" s="230">
        <f>IF(C38="","",VLOOKUP(A38,PAS!$A$4:$L$202,12,FALSE))</f>
      </c>
      <c r="J38" s="231">
        <f>IF(H38="","",ROUND(H38*I38,2))</f>
      </c>
      <c r="M38" s="72"/>
      <c r="O38" s="72"/>
    </row>
    <row r="39" spans="1:15" ht="14.25" customHeight="1" hidden="1">
      <c r="A39" s="72" t="str">
        <f>"Value Loss "&amp;C39</f>
        <v>Value Loss </v>
      </c>
      <c r="B39" s="733"/>
      <c r="C39" s="736">
        <f>IF('Data Entry'!C43="","",'Data Entry'!C43)</f>
      </c>
      <c r="D39" s="736"/>
      <c r="E39" s="232">
        <f>IF('Data Entry'!E43="","",'Data Entry'!E43)</f>
      </c>
      <c r="F39" s="233">
        <f>IF(C39="","",VLOOKUP(A39,PAS!$A$4:$L$202,10,FALSE))</f>
      </c>
      <c r="G39" s="234">
        <f>IF(E39="","",ROUND(E39*F39,2))</f>
      </c>
      <c r="H39" s="235">
        <f>IF('Data Entry'!F43="","",'Data Entry'!F43)</f>
      </c>
      <c r="I39" s="236">
        <f>IF(C39="","",VLOOKUP(A39,PAS!$A$4:$L$202,12,FALSE))</f>
      </c>
      <c r="J39" s="237">
        <f>IF(H39="","",ROUND(H39*I39,2))</f>
      </c>
      <c r="M39" s="72"/>
      <c r="O39" s="72"/>
    </row>
    <row r="40" spans="1:15" ht="14.25" customHeight="1" hidden="1">
      <c r="A40" s="72" t="str">
        <f>"Value Loss "&amp;C40</f>
        <v>Value Loss </v>
      </c>
      <c r="B40" s="733"/>
      <c r="C40" s="736">
        <f>IF('Data Entry'!C44="","",'Data Entry'!C44)</f>
      </c>
      <c r="D40" s="736"/>
      <c r="E40" s="232">
        <f>IF('Data Entry'!E44="","",'Data Entry'!E44)</f>
      </c>
      <c r="F40" s="233">
        <f>IF(C40="","",VLOOKUP(A40,PAS!$A$4:$L$202,10,FALSE))</f>
      </c>
      <c r="G40" s="234">
        <f>IF(E40="","",ROUND(E40*F40,2))</f>
      </c>
      <c r="H40" s="235">
        <f>IF('Data Entry'!F44="","",'Data Entry'!F44)</f>
      </c>
      <c r="I40" s="236">
        <f>IF(C40="","",VLOOKUP(A40,PAS!$A$4:$L$202,12,FALSE))</f>
      </c>
      <c r="J40" s="237">
        <f>IF(H40="","",ROUND(H40*I40,2))</f>
      </c>
      <c r="M40" s="72"/>
      <c r="O40" s="72"/>
    </row>
    <row r="41" spans="1:15" ht="17.25" customHeight="1" hidden="1">
      <c r="A41" s="72" t="str">
        <f>"Value Loss "&amp;C41</f>
        <v>Value Loss </v>
      </c>
      <c r="B41" s="733"/>
      <c r="C41" s="736">
        <f>IF('Data Entry'!C45="","",'Data Entry'!C45)</f>
      </c>
      <c r="D41" s="736"/>
      <c r="E41" s="238">
        <f>IF('Data Entry'!E45="","",'Data Entry'!E45)</f>
      </c>
      <c r="F41" s="233">
        <f>IF(C41="","",VLOOKUP(A41,PAS!$A$4:$L$202,10,FALSE))</f>
      </c>
      <c r="G41" s="234">
        <f>IF(E41="","",ROUND(E41*F41,2))</f>
      </c>
      <c r="H41" s="235">
        <f>IF('Data Entry'!F45="","",'Data Entry'!F45)</f>
      </c>
      <c r="I41" s="233">
        <f>IF(C41="","",VLOOKUP(A41,PAS!$A$4:$L$202,12,FALSE))</f>
      </c>
      <c r="J41" s="237">
        <f>IF(H41="","",ROUND(H41*I41,2))</f>
      </c>
      <c r="M41" s="72"/>
      <c r="O41" s="72"/>
    </row>
    <row r="42" spans="1:15" ht="17.25" customHeight="1" hidden="1" thickBot="1">
      <c r="A42" s="72" t="str">
        <f>"Value Loss "&amp;C42</f>
        <v>Value Loss </v>
      </c>
      <c r="B42" s="734"/>
      <c r="C42" s="737">
        <f>IF('Data Entry'!C46="","",'Data Entry'!C46)</f>
      </c>
      <c r="D42" s="737"/>
      <c r="E42" s="239">
        <f>IF('Data Entry'!E46="","",'Data Entry'!E46)</f>
      </c>
      <c r="F42" s="240">
        <f>IF(C42="","",VLOOKUP(A42,PAS!$A$4:$L$202,10,FALSE))</f>
      </c>
      <c r="G42" s="241">
        <f>IF(E42="","",ROUND(E42*F42,2))</f>
      </c>
      <c r="H42" s="242">
        <f>IF('Data Entry'!F46="","",'Data Entry'!F46)</f>
      </c>
      <c r="I42" s="240">
        <f>IF(C42="","",VLOOKUP(A42,PAS!$A$4:$L$202,12,FALSE))</f>
      </c>
      <c r="J42" s="243">
        <f>IF(H42="","",ROUND(H42*I42,2))</f>
      </c>
      <c r="M42" s="72"/>
      <c r="O42" s="72"/>
    </row>
    <row r="43" spans="1:15" ht="14.25" hidden="1">
      <c r="A43" s="73"/>
      <c r="B43" s="73"/>
      <c r="G43" s="133">
        <f>SUM(G38:G42)</f>
        <v>0</v>
      </c>
      <c r="J43" s="133">
        <f>SUM(J38:J42)</f>
        <v>0</v>
      </c>
      <c r="M43" s="72"/>
      <c r="O43" s="72"/>
    </row>
    <row r="44" ht="14.25">
      <c r="C44" s="86"/>
    </row>
    <row r="45" spans="13:15" ht="159" customHeight="1">
      <c r="M45" s="80"/>
      <c r="N45" s="79"/>
      <c r="O45" s="84"/>
    </row>
    <row r="46" spans="13:15" ht="14.25">
      <c r="M46" s="80"/>
      <c r="N46" s="79"/>
      <c r="O46" s="84"/>
    </row>
    <row r="47" spans="13:15" ht="14.25">
      <c r="M47" s="80"/>
      <c r="N47" s="79"/>
      <c r="O47" s="84"/>
    </row>
    <row r="48" spans="13:15" ht="14.25">
      <c r="M48" s="80"/>
      <c r="N48" s="79"/>
      <c r="O48" s="84"/>
    </row>
    <row r="49" spans="13:15" ht="14.25">
      <c r="M49" s="80"/>
      <c r="N49" s="79"/>
      <c r="O49" s="84"/>
    </row>
    <row r="50" spans="13:15" ht="14.25">
      <c r="M50" s="80"/>
      <c r="N50" s="79"/>
      <c r="O50" s="84"/>
    </row>
    <row r="51" spans="13:15" ht="14.25">
      <c r="M51" s="80"/>
      <c r="N51" s="79"/>
      <c r="O51" s="84"/>
    </row>
    <row r="52" spans="13:15" ht="14.25">
      <c r="M52" s="80"/>
      <c r="N52" s="79"/>
      <c r="O52" s="84"/>
    </row>
    <row r="53" ht="26.25" customHeight="1">
      <c r="M53" s="72"/>
    </row>
    <row r="54" s="97" customFormat="1" ht="14.25">
      <c r="N54" s="151"/>
    </row>
    <row r="55" spans="2:15" s="100" customFormat="1" ht="14.25">
      <c r="B55" s="122"/>
      <c r="M55" s="124"/>
      <c r="O55" s="123"/>
    </row>
    <row r="56" spans="13:15" ht="14.25">
      <c r="M56" s="72"/>
      <c r="O56" s="73"/>
    </row>
    <row r="57" spans="13:15" ht="14.25">
      <c r="M57" s="72"/>
      <c r="O57" s="73"/>
    </row>
    <row r="58" s="97" customFormat="1" ht="14.25">
      <c r="O58" s="100"/>
    </row>
    <row r="59" spans="1:15" ht="14.25">
      <c r="A59" s="97"/>
      <c r="B59" s="122"/>
      <c r="C59" s="100"/>
      <c r="D59" s="100"/>
      <c r="E59" s="100"/>
      <c r="F59" s="100"/>
      <c r="G59" s="100"/>
      <c r="H59" s="100"/>
      <c r="I59" s="100"/>
      <c r="J59" s="100"/>
      <c r="K59" s="100"/>
      <c r="L59" s="100"/>
      <c r="M59" s="155"/>
      <c r="N59" s="155"/>
      <c r="O59" s="153"/>
    </row>
    <row r="60" spans="13:15" ht="14.25">
      <c r="M60" s="72"/>
      <c r="O60" s="72"/>
    </row>
    <row r="61" spans="13:15" ht="14.25">
      <c r="M61" s="72"/>
      <c r="O61" s="72"/>
    </row>
    <row r="62" spans="13:15" ht="14.25">
      <c r="M62" s="72"/>
      <c r="O62" s="72"/>
    </row>
    <row r="63" spans="13:15" ht="14.25">
      <c r="M63" s="72"/>
      <c r="O63" s="72"/>
    </row>
    <row r="64" spans="13:15" ht="14.25">
      <c r="M64" s="72"/>
      <c r="O64" s="72"/>
    </row>
    <row r="65" spans="13:15" ht="14.25">
      <c r="M65" s="72"/>
      <c r="O65" s="72"/>
    </row>
    <row r="66" spans="11:15" ht="14.25">
      <c r="K66" s="85"/>
      <c r="M66" s="72"/>
      <c r="O66" s="72"/>
    </row>
    <row r="68" spans="11:14" ht="108" customHeight="1">
      <c r="K68" s="84"/>
      <c r="L68" s="85"/>
      <c r="M68" s="79"/>
      <c r="N68" s="79"/>
    </row>
    <row r="69" spans="11:15" ht="14.25">
      <c r="K69" s="85"/>
      <c r="L69" s="79"/>
      <c r="M69" s="79"/>
      <c r="N69" s="80"/>
      <c r="O69" s="72"/>
    </row>
    <row r="70" spans="11:15" ht="14.25">
      <c r="K70" s="85"/>
      <c r="L70" s="79"/>
      <c r="M70" s="79"/>
      <c r="N70" s="80"/>
      <c r="O70" s="72"/>
    </row>
    <row r="71" spans="11:14" ht="14.25">
      <c r="K71" s="84"/>
      <c r="L71" s="85"/>
      <c r="M71" s="79"/>
      <c r="N71" s="79"/>
    </row>
    <row r="72" spans="1:15" ht="14.25">
      <c r="A72" s="73"/>
      <c r="B72" s="73"/>
      <c r="N72" s="84"/>
      <c r="O72" s="85"/>
    </row>
    <row r="73" spans="1:2" ht="14.25">
      <c r="A73" s="73"/>
      <c r="B73" s="73"/>
    </row>
    <row r="74" spans="1:2" ht="14.25">
      <c r="A74" s="73"/>
      <c r="B74" s="73"/>
    </row>
    <row r="75" spans="1:2" ht="14.25">
      <c r="A75" s="73"/>
      <c r="B75" s="73"/>
    </row>
  </sheetData>
  <sheetProtection password="CB21" sheet="1" objects="1" scenarios="1"/>
  <mergeCells count="15">
    <mergeCell ref="C2:D2"/>
    <mergeCell ref="E2:K2"/>
    <mergeCell ref="L2:M2"/>
    <mergeCell ref="B5:B14"/>
    <mergeCell ref="B20:C21"/>
    <mergeCell ref="B3:C3"/>
    <mergeCell ref="D3:F3"/>
    <mergeCell ref="B16:J18"/>
    <mergeCell ref="C37:D37"/>
    <mergeCell ref="B38:B42"/>
    <mergeCell ref="C38:D38"/>
    <mergeCell ref="C39:D39"/>
    <mergeCell ref="C40:D40"/>
    <mergeCell ref="C41:D41"/>
    <mergeCell ref="C42:D42"/>
  </mergeCells>
  <printOptions horizontalCentered="1" verticalCentered="1"/>
  <pageMargins left="0.25" right="0.2" top="0.5" bottom="0.5" header="0.3" footer="0.3"/>
  <pageSetup fitToHeight="0" horizontalDpi="360" verticalDpi="360" orientation="landscape" pageOrder="overThenDown" scale="65" r:id="rId1"/>
  <headerFooter>
    <oddHeader>&amp;CCFAP Estimated Calculated Payment</oddHeader>
    <oddFooter>&amp;C&amp;F</oddFooter>
  </headerFooter>
  <rowBreaks count="3" manualBreakCount="3">
    <brk id="23" min="1" max="14" man="1"/>
    <brk id="44" min="1" max="14" man="1"/>
    <brk id="58" min="1" max="15" man="1"/>
  </rowBreaks>
</worksheet>
</file>

<file path=xl/worksheets/sheet7.xml><?xml version="1.0" encoding="utf-8"?>
<worksheet xmlns="http://schemas.openxmlformats.org/spreadsheetml/2006/main" xmlns:r="http://schemas.openxmlformats.org/officeDocument/2006/relationships">
  <sheetPr codeName="Sheet12"/>
  <dimension ref="A1:L60"/>
  <sheetViews>
    <sheetView zoomScalePageLayoutView="0" workbookViewId="0" topLeftCell="B13">
      <selection activeCell="F24" sqref="F24"/>
    </sheetView>
  </sheetViews>
  <sheetFormatPr defaultColWidth="8.7109375" defaultRowHeight="15"/>
  <cols>
    <col min="1" max="1" width="33.421875" style="72" hidden="1" customWidth="1"/>
    <col min="2" max="2" width="17.28125" style="72" customWidth="1"/>
    <col min="3" max="3" width="29.7109375" style="72" customWidth="1"/>
    <col min="4" max="4" width="13.140625" style="72" customWidth="1"/>
    <col min="5" max="5" width="26.140625" style="72" customWidth="1"/>
    <col min="6" max="6" width="11.7109375" style="72" customWidth="1"/>
    <col min="7" max="7" width="21.7109375" style="72" customWidth="1"/>
    <col min="8" max="8" width="27.00390625" style="72" customWidth="1"/>
    <col min="9" max="9" width="13.28125" style="72" customWidth="1"/>
    <col min="10" max="10" width="14.8515625" style="72" customWidth="1"/>
    <col min="11" max="11" width="19.421875" style="72" customWidth="1"/>
    <col min="12" max="12" width="8.7109375" style="72" customWidth="1"/>
    <col min="13" max="13" width="22.00390625" style="72" customWidth="1"/>
    <col min="14" max="14" width="13.00390625" style="72" customWidth="1"/>
    <col min="15" max="15" width="21.00390625" style="72" customWidth="1"/>
    <col min="16" max="16" width="8.7109375" style="72" customWidth="1"/>
    <col min="17" max="17" width="19.7109375" style="72" customWidth="1"/>
    <col min="18" max="18" width="8.7109375" style="72" customWidth="1"/>
    <col min="19" max="19" width="28.140625" style="72" customWidth="1"/>
    <col min="20" max="20" width="24.00390625" style="72" customWidth="1"/>
    <col min="21" max="21" width="12.00390625" style="72" customWidth="1"/>
    <col min="22" max="22" width="17.00390625" style="72" customWidth="1"/>
    <col min="23" max="23" width="0" style="72" hidden="1" customWidth="1"/>
    <col min="24" max="24" width="14.28125" style="72" customWidth="1"/>
    <col min="25" max="25" width="21.28125" style="72" customWidth="1"/>
    <col min="26" max="26" width="8.7109375" style="72" customWidth="1"/>
    <col min="27" max="27" width="17.7109375" style="72" customWidth="1"/>
    <col min="28" max="29" width="0" style="72" hidden="1" customWidth="1"/>
    <col min="30" max="30" width="11.28125" style="72" customWidth="1"/>
    <col min="31" max="31" width="19.8515625" style="72" customWidth="1"/>
    <col min="32" max="32" width="23.00390625" style="72" customWidth="1"/>
    <col min="33" max="33" width="12.8515625" style="72" customWidth="1"/>
    <col min="34" max="34" width="21.8515625" style="72" customWidth="1"/>
    <col min="35" max="35" width="17.140625" style="72" customWidth="1"/>
    <col min="36" max="36" width="16.7109375" style="72" customWidth="1"/>
    <col min="37" max="37" width="14.8515625" style="72" customWidth="1"/>
    <col min="38" max="38" width="18.28125" style="72" customWidth="1"/>
    <col min="39" max="16384" width="8.7109375" style="72" customWidth="1"/>
  </cols>
  <sheetData>
    <row r="1" spans="2:11" ht="15" thickBot="1">
      <c r="B1" s="73"/>
      <c r="C1" s="73"/>
      <c r="D1" s="73"/>
      <c r="E1" s="73"/>
      <c r="F1" s="73"/>
      <c r="G1" s="73"/>
      <c r="H1" s="73"/>
      <c r="I1" s="73"/>
      <c r="J1" s="73"/>
      <c r="K1" s="73"/>
    </row>
    <row r="2" spans="2:11" ht="102.75" customHeight="1" thickBot="1">
      <c r="B2" s="82" t="s">
        <v>48</v>
      </c>
      <c r="C2" s="723">
        <f>IF('Data Entry'!D5="","",'Data Entry'!D5)</f>
      </c>
      <c r="D2" s="724"/>
      <c r="E2" s="715"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16"/>
      <c r="G2" s="716"/>
      <c r="H2" s="716"/>
      <c r="I2" s="716"/>
      <c r="J2" s="713">
        <f>'Data Entry'!I9</f>
        <v>0</v>
      </c>
      <c r="K2" s="714"/>
    </row>
    <row r="3" spans="2:11" ht="27" customHeight="1" thickBot="1">
      <c r="B3" s="719" t="s">
        <v>277</v>
      </c>
      <c r="C3" s="720"/>
      <c r="D3" s="717">
        <f>IF(OR('Data Entry'!D3="",'Data Entry'!F3=""),"",'Data Entry'!F3&amp;", County "&amp;'Data Entry'!D3)</f>
      </c>
      <c r="E3" s="718"/>
      <c r="F3" s="718"/>
      <c r="G3" s="83"/>
      <c r="H3" s="87"/>
      <c r="I3" s="88"/>
      <c r="K3" s="73"/>
    </row>
    <row r="4" spans="2:11" ht="160.5" customHeight="1" thickBot="1">
      <c r="B4" s="126" t="s">
        <v>1</v>
      </c>
      <c r="C4" s="127" t="s">
        <v>15</v>
      </c>
      <c r="D4" s="128" t="s">
        <v>5</v>
      </c>
      <c r="E4" s="128" t="s">
        <v>269</v>
      </c>
      <c r="F4" s="129" t="s">
        <v>104</v>
      </c>
      <c r="G4" s="130" t="s">
        <v>449</v>
      </c>
      <c r="H4" s="131" t="s">
        <v>266</v>
      </c>
      <c r="I4" s="382" t="s">
        <v>151</v>
      </c>
      <c r="J4" s="748" t="s">
        <v>373</v>
      </c>
      <c r="K4" s="749"/>
    </row>
    <row r="5" spans="1:11" ht="28.5" customHeight="1">
      <c r="A5" s="121" t="e">
        <f>"Row Crop "&amp;#REF!</f>
        <v>#REF!</v>
      </c>
      <c r="B5" s="729" t="str">
        <f>ECPR!B24</f>
        <v>Livestock</v>
      </c>
      <c r="C5" s="169">
        <f>ECPR!C24</f>
      </c>
      <c r="D5" s="214">
        <f>ECPR!D24</f>
      </c>
      <c r="E5" s="264">
        <f>ECPR!E24</f>
      </c>
      <c r="F5" s="175">
        <f>ECPR!F24</f>
      </c>
      <c r="G5" s="215">
        <f>ECPR!G24</f>
        <v>0</v>
      </c>
      <c r="H5" s="268">
        <f>ECPR!H24</f>
      </c>
      <c r="I5" s="215">
        <f>ECPR!I24</f>
      </c>
      <c r="J5" s="750">
        <f>ECPR!J24</f>
        <v>0</v>
      </c>
      <c r="K5" s="751"/>
    </row>
    <row r="6" spans="1:11" ht="28.5" customHeight="1">
      <c r="A6" s="121" t="e">
        <f>"Row Crop "&amp;#REF!</f>
        <v>#REF!</v>
      </c>
      <c r="B6" s="730"/>
      <c r="C6" s="181">
        <f>ECPR!C25</f>
      </c>
      <c r="D6" s="217">
        <f>ECPR!D25</f>
      </c>
      <c r="E6" s="265">
        <f>ECPR!E25</f>
      </c>
      <c r="F6" s="187">
        <f>ECPR!F25</f>
      </c>
      <c r="G6" s="218">
        <f>ECPR!G25</f>
        <v>0</v>
      </c>
      <c r="H6" s="269">
        <f>ECPR!H25</f>
      </c>
      <c r="I6" s="218">
        <f>ECPR!I25</f>
      </c>
      <c r="J6" s="743">
        <f>ECPR!J25</f>
        <v>0</v>
      </c>
      <c r="K6" s="744"/>
    </row>
    <row r="7" spans="1:11" ht="28.5" customHeight="1">
      <c r="A7" s="121" t="e">
        <f>"Row Crop "&amp;#REF!</f>
        <v>#REF!</v>
      </c>
      <c r="B7" s="730"/>
      <c r="C7" s="181">
        <f>ECPR!C26</f>
      </c>
      <c r="D7" s="217">
        <f>ECPR!D26</f>
      </c>
      <c r="E7" s="265">
        <f>ECPR!E26</f>
      </c>
      <c r="F7" s="187">
        <f>ECPR!F26</f>
      </c>
      <c r="G7" s="218">
        <f>ECPR!G26</f>
        <v>0</v>
      </c>
      <c r="H7" s="269">
        <f>ECPR!H26</f>
      </c>
      <c r="I7" s="218">
        <f>ECPR!I26</f>
      </c>
      <c r="J7" s="743">
        <f>ECPR!J26</f>
        <v>0</v>
      </c>
      <c r="K7" s="744"/>
    </row>
    <row r="8" spans="1:11" ht="28.5" customHeight="1">
      <c r="A8" s="121" t="e">
        <f>"Row Crop "&amp;#REF!</f>
        <v>#REF!</v>
      </c>
      <c r="B8" s="730"/>
      <c r="C8" s="181">
        <f>ECPR!C27</f>
      </c>
      <c r="D8" s="217">
        <f>ECPR!D27</f>
      </c>
      <c r="E8" s="265">
        <f>ECPR!E27</f>
      </c>
      <c r="F8" s="187">
        <f>ECPR!F27</f>
      </c>
      <c r="G8" s="218">
        <f>ECPR!G27</f>
        <v>0</v>
      </c>
      <c r="H8" s="269">
        <f>ECPR!H27</f>
      </c>
      <c r="I8" s="218">
        <f>ECPR!I27</f>
      </c>
      <c r="J8" s="743">
        <f>ECPR!J27</f>
        <v>0</v>
      </c>
      <c r="K8" s="744"/>
    </row>
    <row r="9" spans="1:11" s="79" customFormat="1" ht="28.5" customHeight="1">
      <c r="A9" s="121" t="e">
        <f>"Row Crop "&amp;#REF!</f>
        <v>#REF!</v>
      </c>
      <c r="B9" s="730"/>
      <c r="C9" s="181">
        <f>ECPR!C28</f>
      </c>
      <c r="D9" s="217">
        <f>ECPR!D28</f>
      </c>
      <c r="E9" s="265">
        <f>ECPR!E28</f>
      </c>
      <c r="F9" s="187">
        <f>ECPR!F28</f>
      </c>
      <c r="G9" s="218">
        <f>ECPR!G28</f>
        <v>0</v>
      </c>
      <c r="H9" s="269">
        <f>ECPR!H28</f>
      </c>
      <c r="I9" s="218">
        <f>ECPR!I28</f>
      </c>
      <c r="J9" s="743">
        <f>ECPR!J28</f>
        <v>0</v>
      </c>
      <c r="K9" s="744"/>
    </row>
    <row r="10" spans="1:11" s="79" customFormat="1" ht="28.5" customHeight="1">
      <c r="A10" s="121" t="e">
        <f>"Row Crop "&amp;#REF!</f>
        <v>#REF!</v>
      </c>
      <c r="B10" s="730"/>
      <c r="C10" s="181">
        <f>ECPR!C29</f>
      </c>
      <c r="D10" s="217">
        <f>ECPR!D29</f>
      </c>
      <c r="E10" s="265">
        <f>ECPR!E29</f>
      </c>
      <c r="F10" s="187">
        <f>ECPR!F29</f>
      </c>
      <c r="G10" s="218">
        <f>ECPR!G29</f>
        <v>0</v>
      </c>
      <c r="H10" s="269">
        <f>ECPR!H29</f>
      </c>
      <c r="I10" s="218">
        <f>ECPR!I29</f>
      </c>
      <c r="J10" s="743">
        <f>ECPR!J29</f>
        <v>0</v>
      </c>
      <c r="K10" s="744"/>
    </row>
    <row r="11" spans="1:11" s="79" customFormat="1" ht="28.5" customHeight="1">
      <c r="A11" s="121" t="e">
        <f>"Row Crop "&amp;#REF!</f>
        <v>#REF!</v>
      </c>
      <c r="B11" s="730"/>
      <c r="C11" s="181">
        <f>ECPR!C30</f>
      </c>
      <c r="D11" s="217">
        <f>ECPR!D30</f>
      </c>
      <c r="E11" s="265">
        <f>ECPR!E30</f>
      </c>
      <c r="F11" s="187">
        <f>ECPR!F30</f>
      </c>
      <c r="G11" s="218">
        <f>ECPR!G30</f>
        <v>0</v>
      </c>
      <c r="H11" s="269">
        <f>ECPR!H30</f>
      </c>
      <c r="I11" s="218">
        <f>ECPR!I30</f>
      </c>
      <c r="J11" s="743">
        <f>ECPR!J30</f>
        <v>0</v>
      </c>
      <c r="K11" s="744"/>
    </row>
    <row r="12" spans="1:11" s="79" customFormat="1" ht="28.5" customHeight="1">
      <c r="A12" s="121" t="e">
        <f>"Row Crop "&amp;#REF!</f>
        <v>#REF!</v>
      </c>
      <c r="B12" s="730"/>
      <c r="C12" s="181">
        <f>ECPR!C31</f>
      </c>
      <c r="D12" s="220">
        <f>ECPR!D31</f>
      </c>
      <c r="E12" s="266">
        <f>ECPR!E31</f>
      </c>
      <c r="F12" s="196">
        <f>ECPR!F31</f>
      </c>
      <c r="G12" s="221">
        <f>ECPR!G31</f>
        <v>0</v>
      </c>
      <c r="H12" s="270">
        <f>ECPR!H31</f>
      </c>
      <c r="I12" s="221">
        <f>ECPR!I31</f>
      </c>
      <c r="J12" s="743">
        <f>ECPR!J31</f>
        <v>0</v>
      </c>
      <c r="K12" s="744"/>
    </row>
    <row r="13" spans="1:11" s="79" customFormat="1" ht="28.5" customHeight="1">
      <c r="A13" s="121" t="e">
        <f>"Row Crop "&amp;#REF!</f>
        <v>#REF!</v>
      </c>
      <c r="B13" s="730"/>
      <c r="C13" s="181">
        <f>ECPR!C32</f>
      </c>
      <c r="D13" s="220">
        <f>ECPR!D32</f>
      </c>
      <c r="E13" s="266">
        <f>ECPR!E32</f>
      </c>
      <c r="F13" s="196">
        <f>ECPR!F32</f>
      </c>
      <c r="G13" s="221">
        <f>ECPR!G32</f>
        <v>0</v>
      </c>
      <c r="H13" s="270">
        <f>ECPR!H32</f>
      </c>
      <c r="I13" s="221">
        <f>ECPR!I32</f>
      </c>
      <c r="J13" s="743">
        <f>ECPR!J32</f>
        <v>0</v>
      </c>
      <c r="K13" s="744"/>
    </row>
    <row r="14" spans="1:11" s="79" customFormat="1" ht="28.5" customHeight="1" thickBot="1">
      <c r="A14" s="121" t="e">
        <f>"Row Crop "&amp;#REF!</f>
        <v>#REF!</v>
      </c>
      <c r="B14" s="731"/>
      <c r="C14" s="201">
        <f>ECPR!C33</f>
      </c>
      <c r="D14" s="223">
        <f>ECPR!D33</f>
      </c>
      <c r="E14" s="267">
        <f>ECPR!E33</f>
      </c>
      <c r="F14" s="208">
        <f>ECPR!F33</f>
      </c>
      <c r="G14" s="224">
        <f>ECPR!G33</f>
        <v>0</v>
      </c>
      <c r="H14" s="271">
        <f>ECPR!H33</f>
      </c>
      <c r="I14" s="224">
        <f>ECPR!I33</f>
      </c>
      <c r="J14" s="745">
        <f>ECPR!J33</f>
        <v>0</v>
      </c>
      <c r="K14" s="746"/>
    </row>
    <row r="15" spans="1:11" s="79" customFormat="1" ht="14.25">
      <c r="A15" s="72"/>
      <c r="B15" s="72"/>
      <c r="C15" s="72"/>
      <c r="D15" s="72"/>
      <c r="E15" s="72"/>
      <c r="F15" s="72"/>
      <c r="G15" s="133">
        <f>SUM(G5:G14)</f>
        <v>0</v>
      </c>
      <c r="H15" s="134"/>
      <c r="I15" s="135"/>
      <c r="J15" s="747">
        <f>SUM(J5:J14)</f>
        <v>0</v>
      </c>
      <c r="K15" s="747"/>
    </row>
    <row r="16" spans="1:9" s="79" customFormat="1" ht="14.25">
      <c r="A16" s="727" t="s">
        <v>392</v>
      </c>
      <c r="B16" s="728"/>
      <c r="C16" s="728"/>
      <c r="D16" s="728"/>
      <c r="E16" s="728"/>
      <c r="F16" s="728"/>
      <c r="G16" s="728"/>
      <c r="H16" s="728"/>
      <c r="I16" s="728"/>
    </row>
    <row r="17" spans="1:9" s="79" customFormat="1" ht="102" customHeight="1">
      <c r="A17" s="728"/>
      <c r="B17" s="728"/>
      <c r="C17" s="728"/>
      <c r="D17" s="728"/>
      <c r="E17" s="728"/>
      <c r="F17" s="728"/>
      <c r="G17" s="728"/>
      <c r="H17" s="728"/>
      <c r="I17" s="728"/>
    </row>
    <row r="18" spans="1:9" s="79" customFormat="1" ht="14.25">
      <c r="A18" s="728"/>
      <c r="B18" s="728"/>
      <c r="C18" s="728"/>
      <c r="D18" s="728"/>
      <c r="E18" s="728"/>
      <c r="F18" s="728"/>
      <c r="G18" s="728"/>
      <c r="H18" s="728"/>
      <c r="I18" s="728"/>
    </row>
    <row r="19" s="79" customFormat="1" ht="14.25"/>
    <row r="20" spans="2:12" s="79" customFormat="1" ht="36" customHeight="1">
      <c r="B20" s="741" t="str">
        <f>'Data Entry'!I5</f>
        <v>CFAP Payment Calculator
Version 1.2</v>
      </c>
      <c r="C20" s="742"/>
      <c r="G20" s="364" t="s">
        <v>440</v>
      </c>
      <c r="H20" s="386">
        <f ca="1">TODAY()</f>
        <v>43983</v>
      </c>
      <c r="I20" s="72"/>
      <c r="J20" s="72"/>
      <c r="K20" s="79" t="s">
        <v>453</v>
      </c>
      <c r="L20" s="72"/>
    </row>
    <row r="21" s="79" customFormat="1" ht="103.5" customHeight="1">
      <c r="L21" s="72"/>
    </row>
    <row r="22" spans="1:9" ht="27" customHeight="1">
      <c r="A22" s="79"/>
      <c r="B22" s="79"/>
      <c r="C22" s="79"/>
      <c r="D22" s="79"/>
      <c r="E22" s="79"/>
      <c r="F22" s="79"/>
      <c r="G22" s="79"/>
      <c r="H22" s="79"/>
      <c r="I22" s="79"/>
    </row>
    <row r="23" ht="27" customHeight="1">
      <c r="C23" s="86"/>
    </row>
    <row r="24" spans="2:9" ht="27" customHeight="1">
      <c r="B24" s="79"/>
      <c r="C24" s="79"/>
      <c r="D24" s="79"/>
      <c r="E24" s="79"/>
      <c r="F24" s="79"/>
      <c r="G24" s="79"/>
      <c r="H24" s="79"/>
      <c r="I24" s="79"/>
    </row>
    <row r="25" ht="27" customHeight="1">
      <c r="A25" s="121" t="str">
        <f aca="true" t="shared" si="0" ref="A25:A31">"Livestock "&amp;C5</f>
        <v>Livestock </v>
      </c>
    </row>
    <row r="26" ht="27" customHeight="1">
      <c r="A26" s="121" t="str">
        <f t="shared" si="0"/>
        <v>Livestock </v>
      </c>
    </row>
    <row r="27" ht="27" customHeight="1">
      <c r="A27" s="121" t="str">
        <f t="shared" si="0"/>
        <v>Livestock </v>
      </c>
    </row>
    <row r="28" ht="27" customHeight="1">
      <c r="A28" s="121" t="str">
        <f t="shared" si="0"/>
        <v>Livestock </v>
      </c>
    </row>
    <row r="29" ht="27" customHeight="1">
      <c r="A29" s="121" t="str">
        <f t="shared" si="0"/>
        <v>Livestock </v>
      </c>
    </row>
    <row r="30" ht="27" customHeight="1">
      <c r="A30" s="121" t="str">
        <f t="shared" si="0"/>
        <v>Livestock </v>
      </c>
    </row>
    <row r="31" ht="27" customHeight="1">
      <c r="A31" s="121" t="str">
        <f t="shared" si="0"/>
        <v>Livestock </v>
      </c>
    </row>
    <row r="32" ht="14.25">
      <c r="C32" s="86"/>
    </row>
    <row r="38" ht="26.25" customHeight="1"/>
    <row r="39" spans="1:9" ht="14.25">
      <c r="A39" s="97"/>
      <c r="B39" s="97"/>
      <c r="C39" s="97"/>
      <c r="D39" s="97"/>
      <c r="E39" s="97"/>
      <c r="F39" s="97"/>
      <c r="G39" s="97"/>
      <c r="H39" s="97"/>
      <c r="I39" s="97"/>
    </row>
    <row r="40" spans="1:9" s="97" customFormat="1" ht="14.25">
      <c r="A40" s="100"/>
      <c r="B40" s="122"/>
      <c r="C40" s="100"/>
      <c r="D40" s="100"/>
      <c r="E40" s="100"/>
      <c r="F40" s="100"/>
      <c r="G40" s="100"/>
      <c r="H40" s="100"/>
      <c r="I40" s="100"/>
    </row>
    <row r="41" spans="10:11" ht="14.25">
      <c r="J41" s="100"/>
      <c r="K41" s="100"/>
    </row>
    <row r="43" spans="1:9" ht="14.25">
      <c r="A43" s="97"/>
      <c r="B43" s="97"/>
      <c r="C43" s="97"/>
      <c r="D43" s="97"/>
      <c r="E43" s="97"/>
      <c r="F43" s="97"/>
      <c r="G43" s="97"/>
      <c r="H43" s="97"/>
      <c r="I43" s="97"/>
    </row>
    <row r="44" spans="1:9" ht="14.25">
      <c r="A44" s="97"/>
      <c r="B44" s="122"/>
      <c r="C44" s="100"/>
      <c r="D44" s="100"/>
      <c r="E44" s="100"/>
      <c r="F44" s="100"/>
      <c r="G44" s="100"/>
      <c r="H44" s="100"/>
      <c r="I44" s="100"/>
    </row>
    <row r="48" ht="14.25">
      <c r="K48" s="85"/>
    </row>
    <row r="50" ht="108" customHeight="1">
      <c r="K50" s="84"/>
    </row>
    <row r="51" ht="14.25">
      <c r="K51" s="85"/>
    </row>
    <row r="52" ht="14.25">
      <c r="K52" s="85"/>
    </row>
    <row r="53" ht="14.25">
      <c r="K53" s="84"/>
    </row>
    <row r="57" spans="1:2" ht="14.25">
      <c r="A57" s="73"/>
      <c r="B57" s="73"/>
    </row>
    <row r="58" spans="1:2" ht="14.25">
      <c r="A58" s="73"/>
      <c r="B58" s="73"/>
    </row>
    <row r="59" spans="1:2" ht="14.25">
      <c r="A59" s="73"/>
      <c r="B59" s="73"/>
    </row>
    <row r="60" spans="1:2" ht="14.25">
      <c r="A60" s="73"/>
      <c r="B60" s="73"/>
    </row>
  </sheetData>
  <sheetProtection password="CB21" sheet="1" objects="1" scenarios="1"/>
  <mergeCells count="20">
    <mergeCell ref="C2:D2"/>
    <mergeCell ref="J2:K2"/>
    <mergeCell ref="B3:C3"/>
    <mergeCell ref="D3:F3"/>
    <mergeCell ref="J11:K11"/>
    <mergeCell ref="J12:K12"/>
    <mergeCell ref="J9:K9"/>
    <mergeCell ref="J10:K10"/>
    <mergeCell ref="B5:B14"/>
    <mergeCell ref="J8:K8"/>
    <mergeCell ref="B20:C20"/>
    <mergeCell ref="J13:K13"/>
    <mergeCell ref="J14:K14"/>
    <mergeCell ref="J15:K15"/>
    <mergeCell ref="A16:I18"/>
    <mergeCell ref="E2:I2"/>
    <mergeCell ref="J4:K4"/>
    <mergeCell ref="J5:K5"/>
    <mergeCell ref="J6:K6"/>
    <mergeCell ref="J7:K7"/>
  </mergeCells>
  <printOptions horizontalCentered="1" verticalCentered="1"/>
  <pageMargins left="0.25" right="0.2" top="0.5" bottom="0.5" header="0.3" footer="0.3"/>
  <pageSetup fitToHeight="0" horizontalDpi="360" verticalDpi="360" orientation="landscape" pageOrder="overThenDown" scale="65" r:id="rId1"/>
  <headerFooter>
    <oddHeader>&amp;CCFAP Estimated Calculated Payment</oddHeader>
    <oddFooter>&amp;C&amp;F</oddFooter>
  </headerFooter>
  <rowBreaks count="1" manualBreakCount="1">
    <brk id="40" min="1" max="15" man="1"/>
  </rowBreaks>
  <colBreaks count="2" manualBreakCount="2">
    <brk id="13" min="1" max="16" man="1"/>
    <brk id="23" min="1" max="16" man="1"/>
  </colBreaks>
</worksheet>
</file>

<file path=xl/worksheets/sheet8.xml><?xml version="1.0" encoding="utf-8"?>
<worksheet xmlns="http://schemas.openxmlformats.org/spreadsheetml/2006/main" xmlns:r="http://schemas.openxmlformats.org/officeDocument/2006/relationships">
  <sheetPr codeName="Sheet13"/>
  <dimension ref="A1:AA75"/>
  <sheetViews>
    <sheetView zoomScalePageLayoutView="0" workbookViewId="0" topLeftCell="B16">
      <selection activeCell="B22" sqref="B22:C22"/>
    </sheetView>
  </sheetViews>
  <sheetFormatPr defaultColWidth="8.7109375" defaultRowHeight="15"/>
  <cols>
    <col min="1" max="1" width="33.421875" style="72" hidden="1" customWidth="1"/>
    <col min="2" max="2" width="13.28125" style="72" customWidth="1"/>
    <col min="3" max="3" width="29.7109375" style="72" customWidth="1"/>
    <col min="4" max="4" width="13.140625" style="72" customWidth="1"/>
    <col min="5" max="5" width="26.140625" style="72" customWidth="1"/>
    <col min="6" max="6" width="11.7109375" style="72" hidden="1" customWidth="1"/>
    <col min="7" max="7" width="21.7109375" style="72" hidden="1" customWidth="1"/>
    <col min="8" max="8" width="12.28125" style="72" customWidth="1"/>
    <col min="9" max="9" width="13.28125" style="72" customWidth="1"/>
    <col min="10" max="10" width="21.8515625" style="72" customWidth="1"/>
    <col min="11" max="11" width="11.00390625" style="72" customWidth="1"/>
    <col min="12" max="12" width="19.28125" style="72" customWidth="1"/>
    <col min="13" max="13" width="13.7109375" style="106" customWidth="1"/>
    <col min="14" max="14" width="19.421875" style="72" customWidth="1"/>
    <col min="15" max="15" width="10.57421875" style="80" customWidth="1"/>
    <col min="16" max="16" width="18.421875" style="79" customWidth="1"/>
    <col min="17" max="17" width="12.7109375" style="84" customWidth="1"/>
    <col min="18" max="18" width="14.00390625" style="85" customWidth="1"/>
    <col min="19" max="19" width="18.28125" style="79" customWidth="1"/>
    <col min="20" max="20" width="19.7109375" style="79" customWidth="1"/>
    <col min="21" max="21" width="12.421875" style="80" customWidth="1"/>
    <col min="22" max="22" width="19.7109375" style="72" customWidth="1"/>
    <col min="23" max="23" width="11.28125" style="72" customWidth="1"/>
    <col min="24" max="24" width="19.7109375" style="72" customWidth="1"/>
    <col min="25" max="25" width="12.7109375" style="79" customWidth="1"/>
    <col min="26" max="26" width="14.00390625" style="81" bestFit="1" customWidth="1"/>
    <col min="27" max="27" width="8.7109375" style="72" customWidth="1"/>
    <col min="28" max="28" width="22.00390625" style="72" customWidth="1"/>
    <col min="29" max="29" width="13.00390625" style="72" customWidth="1"/>
    <col min="30" max="30" width="21.00390625" style="72" customWidth="1"/>
    <col min="31" max="31" width="8.7109375" style="72" customWidth="1"/>
    <col min="32" max="32" width="19.7109375" style="72" customWidth="1"/>
    <col min="33" max="33" width="8.7109375" style="72" customWidth="1"/>
    <col min="34" max="34" width="28.140625" style="72" customWidth="1"/>
    <col min="35" max="35" width="24.00390625" style="72" customWidth="1"/>
    <col min="36" max="36" width="12.00390625" style="72" customWidth="1"/>
    <col min="37" max="37" width="17.00390625" style="72" customWidth="1"/>
    <col min="38" max="38" width="0" style="72" hidden="1" customWidth="1"/>
    <col min="39" max="39" width="14.28125" style="72" customWidth="1"/>
    <col min="40" max="40" width="21.28125" style="72" customWidth="1"/>
    <col min="41" max="41" width="8.7109375" style="72" customWidth="1"/>
    <col min="42" max="42" width="17.7109375" style="72" customWidth="1"/>
    <col min="43" max="44" width="0" style="72" hidden="1" customWidth="1"/>
    <col min="45" max="45" width="11.28125" style="72" customWidth="1"/>
    <col min="46" max="46" width="19.8515625" style="72" customWidth="1"/>
    <col min="47" max="47" width="23.00390625" style="72" customWidth="1"/>
    <col min="48" max="48" width="12.8515625" style="72" customWidth="1"/>
    <col min="49" max="49" width="21.8515625" style="72" customWidth="1"/>
    <col min="50" max="50" width="17.140625" style="72" customWidth="1"/>
    <col min="51" max="51" width="16.7109375" style="72" customWidth="1"/>
    <col min="52" max="52" width="14.8515625" style="72" customWidth="1"/>
    <col min="53" max="53" width="18.28125" style="72" customWidth="1"/>
    <col min="54" max="16384" width="8.7109375" style="72" customWidth="1"/>
  </cols>
  <sheetData>
    <row r="1" spans="2:18" ht="15" thickBot="1">
      <c r="B1" s="73"/>
      <c r="C1" s="73"/>
      <c r="D1" s="73"/>
      <c r="E1" s="73"/>
      <c r="F1" s="73"/>
      <c r="G1" s="73"/>
      <c r="H1" s="73"/>
      <c r="I1" s="73"/>
      <c r="J1" s="73"/>
      <c r="K1" s="73"/>
      <c r="L1" s="73"/>
      <c r="M1" s="74"/>
      <c r="N1" s="73"/>
      <c r="O1" s="75"/>
      <c r="P1" s="76"/>
      <c r="Q1" s="77"/>
      <c r="R1" s="78"/>
    </row>
    <row r="2" spans="2:14" ht="102.75" customHeight="1" thickBot="1">
      <c r="B2" s="82" t="s">
        <v>48</v>
      </c>
      <c r="C2" s="723">
        <f>IF('Data Entry'!D5="","",'Data Entry'!D5)</f>
      </c>
      <c r="D2" s="724"/>
      <c r="E2" s="715"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16"/>
      <c r="G2" s="716"/>
      <c r="H2" s="716"/>
      <c r="I2" s="716"/>
      <c r="J2" s="716"/>
      <c r="K2" s="716"/>
      <c r="L2" s="716"/>
      <c r="M2" s="713">
        <f>'Data Entry'!I9</f>
        <v>0</v>
      </c>
      <c r="N2" s="714"/>
    </row>
    <row r="3" spans="2:14" ht="27" customHeight="1" thickBot="1">
      <c r="B3" s="719" t="s">
        <v>277</v>
      </c>
      <c r="C3" s="720"/>
      <c r="D3" s="717">
        <f>IF(OR('Data Entry'!D3="",'Data Entry'!F3=""),"",'Data Entry'!F3&amp;", County "&amp;'Data Entry'!D3)</f>
      </c>
      <c r="E3" s="718"/>
      <c r="F3" s="718"/>
      <c r="G3" s="83"/>
      <c r="H3" s="87"/>
      <c r="I3" s="88"/>
      <c r="K3" s="73"/>
      <c r="N3" s="73"/>
    </row>
    <row r="4" spans="2:26" ht="160.5" customHeight="1" thickBot="1">
      <c r="B4" s="142" t="s">
        <v>1</v>
      </c>
      <c r="C4" s="143" t="s">
        <v>45</v>
      </c>
      <c r="D4" s="381" t="s">
        <v>5</v>
      </c>
      <c r="E4" s="143" t="s">
        <v>88</v>
      </c>
      <c r="F4" s="145" t="s">
        <v>253</v>
      </c>
      <c r="G4" s="146" t="s">
        <v>448</v>
      </c>
      <c r="H4" s="147" t="s">
        <v>255</v>
      </c>
      <c r="I4" s="148" t="s">
        <v>372</v>
      </c>
      <c r="J4" s="143" t="s">
        <v>249</v>
      </c>
      <c r="K4" s="147" t="s">
        <v>255</v>
      </c>
      <c r="L4" s="148" t="s">
        <v>447</v>
      </c>
      <c r="M4" s="143" t="s">
        <v>251</v>
      </c>
      <c r="N4" s="149" t="s">
        <v>464</v>
      </c>
      <c r="O4" s="147" t="s">
        <v>465</v>
      </c>
      <c r="P4" s="148" t="s">
        <v>446</v>
      </c>
      <c r="Q4" s="72"/>
      <c r="R4" s="72"/>
      <c r="S4" s="72"/>
      <c r="T4" s="72"/>
      <c r="U4" s="72"/>
      <c r="Y4" s="72"/>
      <c r="Z4" s="72"/>
    </row>
    <row r="5" spans="1:26" ht="28.5" customHeight="1">
      <c r="A5" s="72" t="str">
        <f aca="true" t="shared" si="0" ref="A5:A15">$B$5&amp;" "&amp;C5</f>
        <v>Specialty crops </v>
      </c>
      <c r="B5" s="729" t="str">
        <f>ECPR!B44</f>
        <v>Specialty crops</v>
      </c>
      <c r="C5" s="368">
        <f>ECPR!C44</f>
      </c>
      <c r="D5" s="170">
        <f>ECPR!D44</f>
      </c>
      <c r="E5" s="391">
        <f>IF('Data Entry'!E50="","",'Data Entry'!E50)</f>
      </c>
      <c r="F5" s="392">
        <f>IF(C5="","",VLOOKUP(A5,PAS!$A$4:$L$202,10,FALSE))</f>
      </c>
      <c r="G5" s="393">
        <f>IF(E5="","",ROUND(E5*F5,0))</f>
      </c>
      <c r="H5" s="175">
        <f>ECPR!H44</f>
      </c>
      <c r="I5" s="369">
        <f>IF(OR(D5="",C5="",E5=""),0,ROUND(G5*H5*0.8,2))</f>
        <v>0</v>
      </c>
      <c r="J5" s="171">
        <f>IF('Data Entry'!F50="","",'Data Entry'!F50)</f>
      </c>
      <c r="K5" s="175">
        <f>ECPR!K44</f>
      </c>
      <c r="L5" s="369">
        <f>IF(OR(J5="",K5=""),0,ROUND(J5*K5*0.8,2))</f>
        <v>0</v>
      </c>
      <c r="M5" s="394">
        <f>IF('Data Entry'!G50="","",'Data Entry'!G50)</f>
      </c>
      <c r="N5" s="395">
        <f>ECPR!F57</f>
      </c>
      <c r="O5" s="175">
        <f>ECPR!G57</f>
      </c>
      <c r="P5" s="369">
        <f>IF(OR(N5="",O5=""),0,ROUND(N5*O5*0.8,2))</f>
        <v>0</v>
      </c>
      <c r="Q5" s="72"/>
      <c r="R5" s="72"/>
      <c r="S5" s="72"/>
      <c r="T5" s="72"/>
      <c r="U5" s="72"/>
      <c r="Y5" s="72"/>
      <c r="Z5" s="72"/>
    </row>
    <row r="6" spans="1:26" ht="28.5" customHeight="1">
      <c r="A6" s="72" t="str">
        <f t="shared" si="0"/>
        <v>Specialty crops </v>
      </c>
      <c r="B6" s="730"/>
      <c r="C6" s="370">
        <f>ECPR!C45</f>
      </c>
      <c r="D6" s="182">
        <f>ECPR!D45</f>
      </c>
      <c r="E6" s="396">
        <f>IF('Data Entry'!E51="","",'Data Entry'!E51)</f>
      </c>
      <c r="F6" s="397">
        <f>IF(C6="","",VLOOKUP(A6,PAS!$A$4:$L$202,10,FALSE))</f>
      </c>
      <c r="G6" s="398">
        <f aca="true" t="shared" si="1" ref="G6:G14">IF(E6="","",ROUND(E6*F6,0))</f>
      </c>
      <c r="H6" s="187">
        <f>ECPR!H45</f>
      </c>
      <c r="I6" s="371">
        <f aca="true" t="shared" si="2" ref="I6:I14">IF(OR(D6="",C6="",E6=""),0,ROUND(G6*H6*0.8,2))</f>
        <v>0</v>
      </c>
      <c r="J6" s="183">
        <f>IF('Data Entry'!F51="","",'Data Entry'!F51)</f>
      </c>
      <c r="K6" s="187">
        <f>ECPR!K45</f>
      </c>
      <c r="L6" s="371">
        <f aca="true" t="shared" si="3" ref="L6:L14">IF(OR(J6="",K6=""),0,ROUND(J6*K6*0.8,2))</f>
        <v>0</v>
      </c>
      <c r="M6" s="399">
        <f>IF('Data Entry'!G51="","",'Data Entry'!G51)</f>
      </c>
      <c r="N6" s="400">
        <f>ECPR!F58</f>
      </c>
      <c r="O6" s="187">
        <f>ECPR!G58</f>
      </c>
      <c r="P6" s="371">
        <f aca="true" t="shared" si="4" ref="P6:P14">IF(OR(N6="",O6=""),0,ROUND(N6*O6*0.8,2))</f>
        <v>0</v>
      </c>
      <c r="Q6" s="72"/>
      <c r="R6" s="72"/>
      <c r="S6" s="72"/>
      <c r="T6" s="72"/>
      <c r="U6" s="72"/>
      <c r="Y6" s="72"/>
      <c r="Z6" s="72"/>
    </row>
    <row r="7" spans="1:26" ht="28.5" customHeight="1">
      <c r="A7" s="72" t="str">
        <f t="shared" si="0"/>
        <v>Specialty crops </v>
      </c>
      <c r="B7" s="730"/>
      <c r="C7" s="370">
        <f>ECPR!C46</f>
      </c>
      <c r="D7" s="182">
        <f>ECPR!D46</f>
      </c>
      <c r="E7" s="396">
        <f>IF('Data Entry'!E52="","",'Data Entry'!E52)</f>
      </c>
      <c r="F7" s="397">
        <f>IF(C7="","",VLOOKUP(A7,PAS!$A$4:$L$202,10,FALSE))</f>
      </c>
      <c r="G7" s="398">
        <f t="shared" si="1"/>
      </c>
      <c r="H7" s="187">
        <f>ECPR!H46</f>
      </c>
      <c r="I7" s="371">
        <f t="shared" si="2"/>
        <v>0</v>
      </c>
      <c r="J7" s="183">
        <f>IF('Data Entry'!F52="","",'Data Entry'!F52)</f>
      </c>
      <c r="K7" s="187">
        <f>ECPR!K46</f>
      </c>
      <c r="L7" s="371">
        <f t="shared" si="3"/>
        <v>0</v>
      </c>
      <c r="M7" s="399">
        <f>IF('Data Entry'!G52="","",'Data Entry'!G52)</f>
      </c>
      <c r="N7" s="400">
        <f>ECPR!F59</f>
      </c>
      <c r="O7" s="187">
        <f>ECPR!G59</f>
      </c>
      <c r="P7" s="371">
        <f t="shared" si="4"/>
        <v>0</v>
      </c>
      <c r="Q7" s="72"/>
      <c r="R7" s="72"/>
      <c r="S7" s="72"/>
      <c r="T7" s="72"/>
      <c r="U7" s="72"/>
      <c r="Y7" s="72"/>
      <c r="Z7" s="72"/>
    </row>
    <row r="8" spans="1:26" ht="28.5" customHeight="1">
      <c r="A8" s="72" t="str">
        <f t="shared" si="0"/>
        <v>Specialty crops </v>
      </c>
      <c r="B8" s="730"/>
      <c r="C8" s="370">
        <f>ECPR!C47</f>
      </c>
      <c r="D8" s="182">
        <f>ECPR!D47</f>
      </c>
      <c r="E8" s="396">
        <f>IF('Data Entry'!E53="","",'Data Entry'!E53)</f>
      </c>
      <c r="F8" s="397">
        <f>IF(C8="","",VLOOKUP(A8,PAS!$A$4:$L$202,10,FALSE))</f>
      </c>
      <c r="G8" s="398">
        <f t="shared" si="1"/>
      </c>
      <c r="H8" s="187">
        <f>ECPR!H47</f>
      </c>
      <c r="I8" s="371">
        <f t="shared" si="2"/>
        <v>0</v>
      </c>
      <c r="J8" s="183">
        <f>IF('Data Entry'!F53="","",'Data Entry'!F53)</f>
      </c>
      <c r="K8" s="187">
        <f>ECPR!K47</f>
      </c>
      <c r="L8" s="371">
        <f t="shared" si="3"/>
        <v>0</v>
      </c>
      <c r="M8" s="399">
        <f>IF('Data Entry'!G53="","",'Data Entry'!G53)</f>
      </c>
      <c r="N8" s="400">
        <f>ECPR!F60</f>
      </c>
      <c r="O8" s="187">
        <f>ECPR!G60</f>
      </c>
      <c r="P8" s="371">
        <f t="shared" si="4"/>
        <v>0</v>
      </c>
      <c r="Q8" s="72"/>
      <c r="R8" s="72"/>
      <c r="S8" s="72"/>
      <c r="T8" s="72"/>
      <c r="U8" s="72"/>
      <c r="Y8" s="72"/>
      <c r="Z8" s="72"/>
    </row>
    <row r="9" spans="1:26" ht="28.5" customHeight="1">
      <c r="A9" s="72" t="str">
        <f t="shared" si="0"/>
        <v>Specialty crops </v>
      </c>
      <c r="B9" s="730"/>
      <c r="C9" s="370">
        <f>ECPR!C48</f>
      </c>
      <c r="D9" s="182">
        <f>ECPR!D48</f>
      </c>
      <c r="E9" s="396">
        <f>IF('Data Entry'!E54="","",'Data Entry'!E54)</f>
      </c>
      <c r="F9" s="397">
        <f>IF(C9="","",VLOOKUP(A9,PAS!$A$4:$L$202,10,FALSE))</f>
      </c>
      <c r="G9" s="398">
        <f t="shared" si="1"/>
      </c>
      <c r="H9" s="187">
        <f>ECPR!H48</f>
      </c>
      <c r="I9" s="371">
        <f t="shared" si="2"/>
        <v>0</v>
      </c>
      <c r="J9" s="183">
        <f>IF('Data Entry'!F54="","",'Data Entry'!F54)</f>
      </c>
      <c r="K9" s="187">
        <f>ECPR!K48</f>
      </c>
      <c r="L9" s="371">
        <f t="shared" si="3"/>
        <v>0</v>
      </c>
      <c r="M9" s="399">
        <f>IF('Data Entry'!G54="","",'Data Entry'!G54)</f>
      </c>
      <c r="N9" s="400">
        <f>ECPR!F61</f>
      </c>
      <c r="O9" s="187">
        <f>ECPR!G61</f>
      </c>
      <c r="P9" s="371">
        <f t="shared" si="4"/>
        <v>0</v>
      </c>
      <c r="Q9" s="72"/>
      <c r="R9" s="72"/>
      <c r="S9" s="72"/>
      <c r="T9" s="72"/>
      <c r="U9" s="72"/>
      <c r="Y9" s="72"/>
      <c r="Z9" s="72"/>
    </row>
    <row r="10" spans="1:26" ht="28.5" customHeight="1">
      <c r="A10" s="72" t="str">
        <f t="shared" si="0"/>
        <v>Specialty crops </v>
      </c>
      <c r="B10" s="730"/>
      <c r="C10" s="370">
        <f>ECPR!C49</f>
      </c>
      <c r="D10" s="182">
        <f>ECPR!D49</f>
      </c>
      <c r="E10" s="396">
        <f>IF('Data Entry'!E55="","",'Data Entry'!E55)</f>
      </c>
      <c r="F10" s="397">
        <f>IF(C10="","",VLOOKUP(A10,PAS!$A$4:$L$202,10,FALSE))</f>
      </c>
      <c r="G10" s="398">
        <f t="shared" si="1"/>
      </c>
      <c r="H10" s="187">
        <f>ECPR!H49</f>
      </c>
      <c r="I10" s="371">
        <f t="shared" si="2"/>
        <v>0</v>
      </c>
      <c r="J10" s="183">
        <f>IF('Data Entry'!F55="","",'Data Entry'!F55)</f>
      </c>
      <c r="K10" s="187">
        <f>ECPR!K49</f>
      </c>
      <c r="L10" s="371">
        <f t="shared" si="3"/>
        <v>0</v>
      </c>
      <c r="M10" s="399">
        <f>IF('Data Entry'!G55="","",'Data Entry'!G55)</f>
      </c>
      <c r="N10" s="400">
        <f>ECPR!F62</f>
      </c>
      <c r="O10" s="187">
        <f>ECPR!G62</f>
      </c>
      <c r="P10" s="371">
        <f t="shared" si="4"/>
        <v>0</v>
      </c>
      <c r="Q10" s="72"/>
      <c r="R10" s="72"/>
      <c r="S10" s="72"/>
      <c r="T10" s="72"/>
      <c r="U10" s="72"/>
      <c r="Y10" s="72"/>
      <c r="Z10" s="72"/>
    </row>
    <row r="11" spans="1:26" ht="28.5" customHeight="1">
      <c r="A11" s="72" t="str">
        <f t="shared" si="0"/>
        <v>Specialty crops </v>
      </c>
      <c r="B11" s="730"/>
      <c r="C11" s="370">
        <f>ECPR!C50</f>
      </c>
      <c r="D11" s="182">
        <f>ECPR!D50</f>
      </c>
      <c r="E11" s="396">
        <f>IF('Data Entry'!E56="","",'Data Entry'!E56)</f>
      </c>
      <c r="F11" s="397">
        <f>IF(C11="","",VLOOKUP(A11,PAS!$A$4:$L$202,10,FALSE))</f>
      </c>
      <c r="G11" s="398">
        <f t="shared" si="1"/>
      </c>
      <c r="H11" s="187">
        <f>ECPR!H50</f>
      </c>
      <c r="I11" s="371">
        <f t="shared" si="2"/>
        <v>0</v>
      </c>
      <c r="J11" s="183">
        <f>IF('Data Entry'!F56="","",'Data Entry'!F56)</f>
      </c>
      <c r="K11" s="187">
        <f>ECPR!K50</f>
      </c>
      <c r="L11" s="371">
        <f t="shared" si="3"/>
        <v>0</v>
      </c>
      <c r="M11" s="399">
        <f>IF('Data Entry'!G56="","",'Data Entry'!G56)</f>
      </c>
      <c r="N11" s="400">
        <f>ECPR!F63</f>
      </c>
      <c r="O11" s="187">
        <f>ECPR!G63</f>
      </c>
      <c r="P11" s="371">
        <f t="shared" si="4"/>
        <v>0</v>
      </c>
      <c r="Q11" s="72"/>
      <c r="R11" s="72"/>
      <c r="S11" s="72"/>
      <c r="T11" s="72"/>
      <c r="U11" s="72"/>
      <c r="Y11" s="72"/>
      <c r="Z11" s="72"/>
    </row>
    <row r="12" spans="1:26" ht="28.5" customHeight="1">
      <c r="A12" s="72" t="str">
        <f t="shared" si="0"/>
        <v>Specialty crops </v>
      </c>
      <c r="B12" s="730"/>
      <c r="C12" s="370">
        <f>ECPR!C51</f>
      </c>
      <c r="D12" s="182">
        <f>ECPR!D51</f>
      </c>
      <c r="E12" s="396">
        <f>IF('Data Entry'!E57="","",'Data Entry'!E57)</f>
      </c>
      <c r="F12" s="397">
        <f>IF(C12="","",VLOOKUP(A12,PAS!$A$4:$L$202,10,FALSE))</f>
      </c>
      <c r="G12" s="398">
        <f t="shared" si="1"/>
      </c>
      <c r="H12" s="187">
        <f>ECPR!H51</f>
      </c>
      <c r="I12" s="371">
        <f t="shared" si="2"/>
        <v>0</v>
      </c>
      <c r="J12" s="183">
        <f>IF('Data Entry'!F57="","",'Data Entry'!F57)</f>
      </c>
      <c r="K12" s="187">
        <f>ECPR!K51</f>
      </c>
      <c r="L12" s="371">
        <f t="shared" si="3"/>
        <v>0</v>
      </c>
      <c r="M12" s="399">
        <f>IF('Data Entry'!G57="","",'Data Entry'!G57)</f>
      </c>
      <c r="N12" s="400">
        <f>ECPR!F64</f>
      </c>
      <c r="O12" s="187">
        <f>ECPR!G64</f>
      </c>
      <c r="P12" s="371">
        <f t="shared" si="4"/>
        <v>0</v>
      </c>
      <c r="Q12" s="72"/>
      <c r="R12" s="72"/>
      <c r="S12" s="72"/>
      <c r="T12" s="72"/>
      <c r="U12" s="72"/>
      <c r="Y12" s="72"/>
      <c r="Z12" s="72"/>
    </row>
    <row r="13" spans="1:26" ht="28.5" customHeight="1">
      <c r="A13" s="72" t="str">
        <f t="shared" si="0"/>
        <v>Specialty crops </v>
      </c>
      <c r="B13" s="730"/>
      <c r="C13" s="370">
        <f>ECPR!C52</f>
      </c>
      <c r="D13" s="182">
        <f>ECPR!D52</f>
      </c>
      <c r="E13" s="396">
        <f>IF('Data Entry'!E58="","",'Data Entry'!E58)</f>
      </c>
      <c r="F13" s="397">
        <f>IF(C13="","",VLOOKUP(A13,PAS!$A$4:$L$202,10,FALSE))</f>
      </c>
      <c r="G13" s="398">
        <f t="shared" si="1"/>
      </c>
      <c r="H13" s="187">
        <f>ECPR!H52</f>
      </c>
      <c r="I13" s="371">
        <f t="shared" si="2"/>
        <v>0</v>
      </c>
      <c r="J13" s="183">
        <f>IF('Data Entry'!F58="","",'Data Entry'!F58)</f>
      </c>
      <c r="K13" s="187">
        <f>ECPR!K52</f>
      </c>
      <c r="L13" s="371">
        <f t="shared" si="3"/>
        <v>0</v>
      </c>
      <c r="M13" s="399">
        <f>IF('Data Entry'!G58="","",'Data Entry'!G58)</f>
      </c>
      <c r="N13" s="400">
        <f>ECPR!F65</f>
      </c>
      <c r="O13" s="187">
        <f>ECPR!G65</f>
      </c>
      <c r="P13" s="371">
        <f t="shared" si="4"/>
        <v>0</v>
      </c>
      <c r="Q13" s="72"/>
      <c r="R13" s="72"/>
      <c r="S13" s="72"/>
      <c r="T13" s="72"/>
      <c r="U13" s="72"/>
      <c r="Y13" s="72"/>
      <c r="Z13" s="72"/>
    </row>
    <row r="14" spans="1:16" s="79" customFormat="1" ht="28.5" customHeight="1">
      <c r="A14" s="72" t="str">
        <f t="shared" si="0"/>
        <v>Specialty crops </v>
      </c>
      <c r="B14" s="730"/>
      <c r="C14" s="370">
        <f>ECPR!C53</f>
      </c>
      <c r="D14" s="182">
        <f>ECPR!D53</f>
      </c>
      <c r="E14" s="396">
        <f>IF('Data Entry'!E59="","",'Data Entry'!E59)</f>
      </c>
      <c r="F14" s="397">
        <f>IF(C14="","",VLOOKUP(A14,PAS!$A$4:$L$202,10,FALSE))</f>
      </c>
      <c r="G14" s="398">
        <f t="shared" si="1"/>
      </c>
      <c r="H14" s="187">
        <f>ECPR!H53</f>
      </c>
      <c r="I14" s="371">
        <f t="shared" si="2"/>
        <v>0</v>
      </c>
      <c r="J14" s="183">
        <f>IF('Data Entry'!F59="","",'Data Entry'!F59)</f>
      </c>
      <c r="K14" s="187">
        <f>ECPR!K53</f>
      </c>
      <c r="L14" s="371">
        <f t="shared" si="3"/>
        <v>0</v>
      </c>
      <c r="M14" s="399">
        <f>IF('Data Entry'!G59="","",'Data Entry'!G59)</f>
      </c>
      <c r="N14" s="400">
        <f>ECPR!F66</f>
      </c>
      <c r="O14" s="187">
        <f>ECPR!G66</f>
      </c>
      <c r="P14" s="371">
        <f t="shared" si="4"/>
        <v>0</v>
      </c>
    </row>
    <row r="15" spans="1:16" s="79" customFormat="1" ht="28.5" customHeight="1" hidden="1" thickBot="1">
      <c r="A15" s="72" t="str">
        <f t="shared" si="0"/>
        <v>Specialty crops 0</v>
      </c>
      <c r="B15" s="731"/>
      <c r="C15" s="372">
        <f>ECPR!C54</f>
        <v>0</v>
      </c>
      <c r="D15" s="405">
        <f>ECPR!D54</f>
        <v>0</v>
      </c>
      <c r="E15" s="406">
        <f>IF('Data Entry'!E60="","",'Data Entry'!E60)</f>
      </c>
      <c r="F15" s="407" t="e">
        <f>IF(C15="","",VLOOKUP(A15,PAS!$A$4:$L$202,10,FALSE))</f>
        <v>#N/A</v>
      </c>
      <c r="G15" s="408">
        <f>IF(E15="","",ROUND(E15*F15,0))</f>
      </c>
      <c r="H15" s="409">
        <f>ECPR!H54</f>
        <v>0</v>
      </c>
      <c r="I15" s="373">
        <f>IF(OR(D15="",C15="",E15=""),0,ROUND(G15*H15*0.8,2))</f>
        <v>0</v>
      </c>
      <c r="J15" s="203">
        <f>IF('Data Entry'!F60="","",'Data Entry'!F60)</f>
      </c>
      <c r="K15" s="409">
        <f>ECPR!K54</f>
        <v>0</v>
      </c>
      <c r="L15" s="373">
        <f>IF(OR(J15="",K15=""),0,ROUND(J15*K15*0.8,2))</f>
        <v>0</v>
      </c>
      <c r="M15" s="410">
        <f>IF('Data Entry'!G60="","",'Data Entry'!G60)</f>
      </c>
      <c r="N15" s="411">
        <f>ECPR!F67</f>
        <v>0</v>
      </c>
      <c r="O15" s="409">
        <f>ECPR!G67</f>
        <v>0</v>
      </c>
      <c r="P15" s="373">
        <f>IF(OR(N15="",O15=""),0,ROUND(N15*O15*0.8,2))</f>
        <v>0</v>
      </c>
    </row>
    <row r="16" spans="1:16" s="79" customFormat="1" ht="18" customHeight="1">
      <c r="A16" s="97"/>
      <c r="B16" s="122"/>
      <c r="C16" s="100"/>
      <c r="D16" s="100"/>
      <c r="E16" s="97"/>
      <c r="F16" s="122"/>
      <c r="G16" s="122"/>
      <c r="H16" s="122"/>
      <c r="I16" s="105">
        <f>SUM(I5:I15)</f>
        <v>0</v>
      </c>
      <c r="J16" s="105"/>
      <c r="K16" s="105"/>
      <c r="L16" s="105">
        <f>SUM(L5:L15)</f>
        <v>0</v>
      </c>
      <c r="M16" s="105"/>
      <c r="N16" s="105"/>
      <c r="O16" s="85"/>
      <c r="P16" s="156">
        <f>SUM(P5:P15)</f>
        <v>0</v>
      </c>
    </row>
    <row r="17" spans="2:10" s="79" customFormat="1" ht="28.5" customHeight="1">
      <c r="B17" s="727" t="s">
        <v>392</v>
      </c>
      <c r="C17" s="728"/>
      <c r="D17" s="728"/>
      <c r="E17" s="728"/>
      <c r="F17" s="728"/>
      <c r="G17" s="728"/>
      <c r="H17" s="728"/>
      <c r="I17" s="728"/>
      <c r="J17" s="728"/>
    </row>
    <row r="18" spans="2:10" s="79" customFormat="1" ht="43.5" customHeight="1">
      <c r="B18" s="728"/>
      <c r="C18" s="728"/>
      <c r="D18" s="728"/>
      <c r="E18" s="728"/>
      <c r="F18" s="728"/>
      <c r="G18" s="728"/>
      <c r="H18" s="728"/>
      <c r="I18" s="728"/>
      <c r="J18" s="728"/>
    </row>
    <row r="19" spans="2:10" s="79" customFormat="1" ht="28.5" customHeight="1">
      <c r="B19" s="728"/>
      <c r="C19" s="728"/>
      <c r="D19" s="728"/>
      <c r="E19" s="728"/>
      <c r="F19" s="728"/>
      <c r="G19" s="728"/>
      <c r="H19" s="728"/>
      <c r="I19" s="728"/>
      <c r="J19" s="728"/>
    </row>
    <row r="20" s="79" customFormat="1" ht="14.25" hidden="1"/>
    <row r="21" s="79" customFormat="1" ht="14.25" hidden="1"/>
    <row r="22" spans="2:14" s="79" customFormat="1" ht="33.75" customHeight="1">
      <c r="B22" s="741" t="str">
        <f>'Data Entry'!I5</f>
        <v>CFAP Payment Calculator
Version 1.2</v>
      </c>
      <c r="C22" s="742"/>
      <c r="G22" s="364" t="s">
        <v>440</v>
      </c>
      <c r="I22" s="72"/>
      <c r="L22" s="363">
        <f ca="1">TODAY()</f>
        <v>43983</v>
      </c>
      <c r="N22" s="79" t="s">
        <v>451</v>
      </c>
    </row>
    <row r="23" spans="16:26" s="79" customFormat="1" ht="14.25">
      <c r="P23" s="84"/>
      <c r="Q23" s="85"/>
      <c r="T23" s="80"/>
      <c r="U23" s="72"/>
      <c r="V23" s="72"/>
      <c r="W23" s="72"/>
      <c r="Y23" s="81"/>
      <c r="Z23" s="72"/>
    </row>
    <row r="24" spans="16:26" s="79" customFormat="1" ht="14.25">
      <c r="P24" s="84"/>
      <c r="Q24" s="85"/>
      <c r="T24" s="80"/>
      <c r="U24" s="72"/>
      <c r="V24" s="72"/>
      <c r="W24" s="72"/>
      <c r="Y24" s="81"/>
      <c r="Z24" s="72"/>
    </row>
    <row r="25" spans="1:27" s="79" customFormat="1" ht="14.25">
      <c r="A25" s="72"/>
      <c r="B25" s="72"/>
      <c r="C25" s="86"/>
      <c r="D25" s="72"/>
      <c r="E25" s="72"/>
      <c r="F25" s="72"/>
      <c r="G25" s="72"/>
      <c r="H25" s="72"/>
      <c r="I25" s="72"/>
      <c r="J25" s="72"/>
      <c r="K25" s="72"/>
      <c r="L25" s="72"/>
      <c r="M25" s="106"/>
      <c r="N25" s="72"/>
      <c r="O25" s="80"/>
      <c r="Q25" s="84"/>
      <c r="R25" s="85"/>
      <c r="U25" s="80"/>
      <c r="V25" s="72"/>
      <c r="W25" s="72"/>
      <c r="X25" s="72"/>
      <c r="Z25" s="81"/>
      <c r="AA25" s="72"/>
    </row>
    <row r="26" spans="1:27" s="79" customFormat="1" ht="103.5" customHeight="1">
      <c r="A26" s="72"/>
      <c r="Q26" s="84"/>
      <c r="R26" s="85"/>
      <c r="U26" s="80"/>
      <c r="V26" s="72"/>
      <c r="W26" s="72"/>
      <c r="X26" s="72"/>
      <c r="Z26" s="81"/>
      <c r="AA26" s="72"/>
    </row>
    <row r="27" ht="27" customHeight="1">
      <c r="A27" s="121" t="e">
        <f>"Livestock "&amp;#REF!</f>
        <v>#REF!</v>
      </c>
    </row>
    <row r="28" ht="27" customHeight="1">
      <c r="A28" s="121" t="e">
        <f>"Livestock "&amp;#REF!</f>
        <v>#REF!</v>
      </c>
    </row>
    <row r="29" ht="27" customHeight="1">
      <c r="A29" s="121" t="e">
        <f>"Livestock "&amp;#REF!</f>
        <v>#REF!</v>
      </c>
    </row>
    <row r="30" ht="27" customHeight="1">
      <c r="A30" s="121" t="e">
        <f>"Livestock "&amp;#REF!</f>
        <v>#REF!</v>
      </c>
    </row>
    <row r="31" ht="27" customHeight="1">
      <c r="A31" s="121" t="e">
        <f>"Livestock "&amp;#REF!</f>
        <v>#REF!</v>
      </c>
    </row>
    <row r="32" ht="27" customHeight="1">
      <c r="A32" s="121" t="e">
        <f>"Livestock "&amp;#REF!</f>
        <v>#REF!</v>
      </c>
    </row>
    <row r="33" ht="27" customHeight="1">
      <c r="A33" s="121" t="e">
        <f>"Livestock "&amp;#REF!</f>
        <v>#REF!</v>
      </c>
    </row>
    <row r="34" ht="27" customHeight="1">
      <c r="A34" s="121" t="e">
        <f>"Livestock "&amp;#REF!</f>
        <v>#REF!</v>
      </c>
    </row>
    <row r="35" ht="27" customHeight="1">
      <c r="A35" s="121" t="e">
        <f>"Livestock "&amp;#REF!</f>
        <v>#REF!</v>
      </c>
    </row>
    <row r="36" ht="27" customHeight="1">
      <c r="A36" s="121" t="e">
        <f>"Livestock "&amp;#REF!</f>
        <v>#REF!</v>
      </c>
    </row>
    <row r="38" spans="2:26" ht="55.5" customHeight="1" hidden="1" thickBot="1">
      <c r="B38" s="136" t="s">
        <v>1</v>
      </c>
      <c r="C38" s="721" t="s">
        <v>45</v>
      </c>
      <c r="D38" s="722"/>
      <c r="E38" s="137" t="s">
        <v>267</v>
      </c>
      <c r="F38" s="137" t="s">
        <v>93</v>
      </c>
      <c r="G38" s="138" t="s">
        <v>96</v>
      </c>
      <c r="H38" s="139" t="s">
        <v>268</v>
      </c>
      <c r="I38" s="137" t="s">
        <v>94</v>
      </c>
      <c r="J38" s="140" t="s">
        <v>97</v>
      </c>
      <c r="M38" s="72"/>
      <c r="O38" s="72"/>
      <c r="P38" s="80"/>
      <c r="Q38" s="72"/>
      <c r="R38" s="72"/>
      <c r="S38" s="72"/>
      <c r="T38" s="72"/>
      <c r="U38" s="141"/>
      <c r="Y38" s="72"/>
      <c r="Z38" s="72"/>
    </row>
    <row r="39" spans="1:26" ht="14.25" customHeight="1" hidden="1">
      <c r="A39" s="72" t="str">
        <f>"Value Loss "&amp;C39</f>
        <v>Value Loss </v>
      </c>
      <c r="B39" s="732" t="s">
        <v>49</v>
      </c>
      <c r="C39" s="735">
        <f>IF('Data Entry'!C42="","",'Data Entry'!C42)</f>
      </c>
      <c r="D39" s="735"/>
      <c r="E39" s="226">
        <f>IF('Data Entry'!E42="","",'Data Entry'!E42)</f>
      </c>
      <c r="F39" s="227">
        <f>IF(C39="","",VLOOKUP(A39,PAS!$A$4:$L$202,10,FALSE))</f>
      </c>
      <c r="G39" s="228">
        <f>IF(E39="","",ROUND(E39*F39,2))</f>
      </c>
      <c r="H39" s="229">
        <f>IF('Data Entry'!F42="","",'Data Entry'!F42)</f>
      </c>
      <c r="I39" s="230">
        <f>IF(C39="","",VLOOKUP(A39,PAS!$A$4:$L$202,12,FALSE))</f>
      </c>
      <c r="J39" s="231">
        <f>IF(H39="","",ROUND(H39*I39,2))</f>
      </c>
      <c r="M39" s="72"/>
      <c r="O39" s="72"/>
      <c r="P39" s="80"/>
      <c r="Q39" s="72"/>
      <c r="R39" s="72"/>
      <c r="S39" s="72"/>
      <c r="T39" s="72"/>
      <c r="U39" s="141"/>
      <c r="Y39" s="72"/>
      <c r="Z39" s="72"/>
    </row>
    <row r="40" spans="1:26" ht="14.25" customHeight="1" hidden="1">
      <c r="A40" s="72" t="str">
        <f>"Value Loss "&amp;C40</f>
        <v>Value Loss </v>
      </c>
      <c r="B40" s="733"/>
      <c r="C40" s="736">
        <f>IF('Data Entry'!C43="","",'Data Entry'!C43)</f>
      </c>
      <c r="D40" s="736"/>
      <c r="E40" s="232">
        <f>IF('Data Entry'!E43="","",'Data Entry'!E43)</f>
      </c>
      <c r="F40" s="233">
        <f>IF(C40="","",VLOOKUP(A40,PAS!$A$4:$L$202,10,FALSE))</f>
      </c>
      <c r="G40" s="234">
        <f>IF(E40="","",ROUND(E40*F40,2))</f>
      </c>
      <c r="H40" s="235">
        <f>IF('Data Entry'!F43="","",'Data Entry'!F43)</f>
      </c>
      <c r="I40" s="236">
        <f>IF(C40="","",VLOOKUP(A40,PAS!$A$4:$L$202,12,FALSE))</f>
      </c>
      <c r="J40" s="237">
        <f>IF(H40="","",ROUND(H40*I40,2))</f>
      </c>
      <c r="M40" s="72"/>
      <c r="O40" s="72"/>
      <c r="P40" s="80"/>
      <c r="Q40" s="72"/>
      <c r="R40" s="72"/>
      <c r="S40" s="72"/>
      <c r="T40" s="72"/>
      <c r="U40" s="141"/>
      <c r="Y40" s="72"/>
      <c r="Z40" s="72"/>
    </row>
    <row r="41" spans="1:26" ht="14.25" customHeight="1" hidden="1">
      <c r="A41" s="72" t="str">
        <f>"Value Loss "&amp;C41</f>
        <v>Value Loss </v>
      </c>
      <c r="B41" s="733"/>
      <c r="C41" s="736">
        <f>IF('Data Entry'!C44="","",'Data Entry'!C44)</f>
      </c>
      <c r="D41" s="736"/>
      <c r="E41" s="232">
        <f>IF('Data Entry'!E44="","",'Data Entry'!E44)</f>
      </c>
      <c r="F41" s="233">
        <f>IF(C41="","",VLOOKUP(A41,PAS!$A$4:$L$202,10,FALSE))</f>
      </c>
      <c r="G41" s="234">
        <f>IF(E41="","",ROUND(E41*F41,2))</f>
      </c>
      <c r="H41" s="235">
        <f>IF('Data Entry'!F44="","",'Data Entry'!F44)</f>
      </c>
      <c r="I41" s="236">
        <f>IF(C41="","",VLOOKUP(A41,PAS!$A$4:$L$202,12,FALSE))</f>
      </c>
      <c r="J41" s="237">
        <f>IF(H41="","",ROUND(H41*I41,2))</f>
      </c>
      <c r="M41" s="72"/>
      <c r="O41" s="72"/>
      <c r="P41" s="80"/>
      <c r="Q41" s="72"/>
      <c r="R41" s="72"/>
      <c r="S41" s="72"/>
      <c r="T41" s="72"/>
      <c r="U41" s="141"/>
      <c r="Y41" s="72"/>
      <c r="Z41" s="72"/>
    </row>
    <row r="42" spans="1:26" ht="17.25" customHeight="1" hidden="1">
      <c r="A42" s="72" t="str">
        <f>"Value Loss "&amp;C42</f>
        <v>Value Loss </v>
      </c>
      <c r="B42" s="733"/>
      <c r="C42" s="736">
        <f>IF('Data Entry'!C45="","",'Data Entry'!C45)</f>
      </c>
      <c r="D42" s="736"/>
      <c r="E42" s="238">
        <f>IF('Data Entry'!E45="","",'Data Entry'!E45)</f>
      </c>
      <c r="F42" s="233">
        <f>IF(C42="","",VLOOKUP(A42,PAS!$A$4:$L$202,10,FALSE))</f>
      </c>
      <c r="G42" s="234">
        <f>IF(E42="","",ROUND(E42*F42,2))</f>
      </c>
      <c r="H42" s="235">
        <f>IF('Data Entry'!F45="","",'Data Entry'!F45)</f>
      </c>
      <c r="I42" s="233">
        <f>IF(C42="","",VLOOKUP(A42,PAS!$A$4:$L$202,12,FALSE))</f>
      </c>
      <c r="J42" s="237">
        <f>IF(H42="","",ROUND(H42*I42,2))</f>
      </c>
      <c r="M42" s="72"/>
      <c r="O42" s="72"/>
      <c r="P42" s="80"/>
      <c r="Q42" s="72"/>
      <c r="R42" s="72"/>
      <c r="S42" s="72"/>
      <c r="T42" s="72"/>
      <c r="U42" s="141"/>
      <c r="Y42" s="72"/>
      <c r="Z42" s="72"/>
    </row>
    <row r="43" spans="1:26" ht="17.25" customHeight="1" hidden="1" thickBot="1">
      <c r="A43" s="72" t="str">
        <f>"Value Loss "&amp;C43</f>
        <v>Value Loss </v>
      </c>
      <c r="B43" s="734"/>
      <c r="C43" s="737">
        <f>IF('Data Entry'!C46="","",'Data Entry'!C46)</f>
      </c>
      <c r="D43" s="737"/>
      <c r="E43" s="239">
        <f>IF('Data Entry'!E46="","",'Data Entry'!E46)</f>
      </c>
      <c r="F43" s="240">
        <f>IF(C43="","",VLOOKUP(A43,PAS!$A$4:$L$202,10,FALSE))</f>
      </c>
      <c r="G43" s="241">
        <f>IF(E43="","",ROUND(E43*F43,2))</f>
      </c>
      <c r="H43" s="242">
        <f>IF('Data Entry'!F46="","",'Data Entry'!F46)</f>
      </c>
      <c r="I43" s="240">
        <f>IF(C43="","",VLOOKUP(A43,PAS!$A$4:$L$202,12,FALSE))</f>
      </c>
      <c r="J43" s="243">
        <f>IF(H43="","",ROUND(H43*I43,2))</f>
      </c>
      <c r="M43" s="72"/>
      <c r="O43" s="72"/>
      <c r="P43" s="80"/>
      <c r="Q43" s="72"/>
      <c r="R43" s="72"/>
      <c r="S43" s="72"/>
      <c r="T43" s="72"/>
      <c r="U43" s="141"/>
      <c r="Y43" s="72"/>
      <c r="Z43" s="72"/>
    </row>
    <row r="44" spans="1:26" ht="14.25" hidden="1">
      <c r="A44" s="73"/>
      <c r="B44" s="73"/>
      <c r="G44" s="133">
        <f>SUM(G39:G43)</f>
        <v>0</v>
      </c>
      <c r="J44" s="133">
        <f>SUM(J39:J43)</f>
        <v>0</v>
      </c>
      <c r="M44" s="72"/>
      <c r="O44" s="72"/>
      <c r="P44" s="80"/>
      <c r="Q44" s="72"/>
      <c r="R44" s="72"/>
      <c r="S44" s="72"/>
      <c r="T44" s="72"/>
      <c r="U44" s="141"/>
      <c r="Y44" s="72"/>
      <c r="Z44" s="72"/>
    </row>
    <row r="45" ht="14.25">
      <c r="C45" s="86"/>
    </row>
    <row r="46" spans="13:26" ht="159" customHeight="1">
      <c r="M46" s="80"/>
      <c r="N46" s="79"/>
      <c r="O46" s="84"/>
      <c r="P46" s="85"/>
      <c r="Q46" s="79"/>
      <c r="R46" s="79"/>
      <c r="S46" s="80"/>
      <c r="T46" s="72"/>
      <c r="U46" s="72"/>
      <c r="W46" s="79"/>
      <c r="X46" s="81"/>
      <c r="Y46" s="72"/>
      <c r="Z46" s="72"/>
    </row>
    <row r="47" spans="13:26" ht="14.25">
      <c r="M47" s="80"/>
      <c r="N47" s="79"/>
      <c r="O47" s="84"/>
      <c r="P47" s="85"/>
      <c r="Q47" s="79"/>
      <c r="R47" s="79"/>
      <c r="S47" s="80"/>
      <c r="T47" s="72"/>
      <c r="U47" s="72"/>
      <c r="W47" s="79"/>
      <c r="X47" s="81"/>
      <c r="Y47" s="72"/>
      <c r="Z47" s="72"/>
    </row>
    <row r="48" spans="13:26" ht="14.25">
      <c r="M48" s="80"/>
      <c r="N48" s="79"/>
      <c r="O48" s="84"/>
      <c r="P48" s="85"/>
      <c r="Q48" s="79"/>
      <c r="R48" s="79"/>
      <c r="S48" s="80"/>
      <c r="T48" s="72"/>
      <c r="U48" s="72"/>
      <c r="W48" s="79"/>
      <c r="X48" s="81"/>
      <c r="Y48" s="72"/>
      <c r="Z48" s="72"/>
    </row>
    <row r="49" spans="13:26" ht="14.25">
      <c r="M49" s="80"/>
      <c r="N49" s="79"/>
      <c r="O49" s="84"/>
      <c r="P49" s="85"/>
      <c r="Q49" s="79"/>
      <c r="R49" s="79"/>
      <c r="S49" s="80"/>
      <c r="T49" s="72"/>
      <c r="U49" s="72"/>
      <c r="W49" s="79"/>
      <c r="X49" s="81"/>
      <c r="Y49" s="72"/>
      <c r="Z49" s="72"/>
    </row>
    <row r="50" spans="13:26" ht="14.25">
      <c r="M50" s="80"/>
      <c r="N50" s="79"/>
      <c r="O50" s="84"/>
      <c r="P50" s="85"/>
      <c r="Q50" s="79"/>
      <c r="R50" s="79"/>
      <c r="S50" s="80"/>
      <c r="T50" s="72"/>
      <c r="U50" s="72"/>
      <c r="W50" s="79"/>
      <c r="X50" s="81"/>
      <c r="Y50" s="72"/>
      <c r="Z50" s="72"/>
    </row>
    <row r="51" spans="13:26" ht="14.25">
      <c r="M51" s="80"/>
      <c r="N51" s="79"/>
      <c r="O51" s="84"/>
      <c r="P51" s="85"/>
      <c r="Q51" s="79"/>
      <c r="R51" s="79"/>
      <c r="S51" s="80"/>
      <c r="T51" s="72"/>
      <c r="U51" s="72"/>
      <c r="W51" s="79"/>
      <c r="X51" s="81"/>
      <c r="Y51" s="72"/>
      <c r="Z51" s="72"/>
    </row>
    <row r="52" spans="13:26" ht="14.25">
      <c r="M52" s="80"/>
      <c r="N52" s="79"/>
      <c r="O52" s="84"/>
      <c r="P52" s="85"/>
      <c r="Q52" s="79"/>
      <c r="R52" s="79"/>
      <c r="S52" s="80"/>
      <c r="T52" s="72"/>
      <c r="U52" s="72"/>
      <c r="W52" s="79"/>
      <c r="X52" s="81"/>
      <c r="Y52" s="72"/>
      <c r="Z52" s="72"/>
    </row>
    <row r="53" spans="13:26" ht="14.25">
      <c r="M53" s="80"/>
      <c r="N53" s="79"/>
      <c r="O53" s="84"/>
      <c r="P53" s="85"/>
      <c r="Q53" s="79"/>
      <c r="R53" s="79"/>
      <c r="S53" s="80"/>
      <c r="T53" s="72"/>
      <c r="U53" s="72"/>
      <c r="W53" s="79"/>
      <c r="X53" s="81"/>
      <c r="Y53" s="72"/>
      <c r="Z53" s="72"/>
    </row>
    <row r="54" spans="13:26" ht="26.25" customHeight="1">
      <c r="M54" s="72"/>
      <c r="P54" s="72"/>
      <c r="Q54" s="72"/>
      <c r="R54" s="72"/>
      <c r="S54" s="72"/>
      <c r="T54" s="141"/>
      <c r="U54" s="72"/>
      <c r="Y54" s="72"/>
      <c r="Z54" s="72"/>
    </row>
    <row r="55" spans="2:22" s="100" customFormat="1" ht="14.25">
      <c r="B55" s="122"/>
      <c r="M55" s="124"/>
      <c r="O55" s="123"/>
      <c r="P55" s="123"/>
      <c r="Q55" s="153"/>
      <c r="V55" s="154"/>
    </row>
    <row r="56" spans="13:26" ht="14.25">
      <c r="M56" s="72"/>
      <c r="O56" s="73"/>
      <c r="P56" s="72"/>
      <c r="Q56" s="72"/>
      <c r="R56" s="72"/>
      <c r="S56" s="141"/>
      <c r="T56" s="72"/>
      <c r="U56" s="72"/>
      <c r="Y56" s="72"/>
      <c r="Z56" s="72"/>
    </row>
    <row r="57" spans="13:26" ht="14.25">
      <c r="M57" s="72"/>
      <c r="O57" s="73"/>
      <c r="P57" s="72"/>
      <c r="Q57" s="72"/>
      <c r="R57" s="72"/>
      <c r="S57" s="141"/>
      <c r="T57" s="72"/>
      <c r="U57" s="72"/>
      <c r="Y57" s="72"/>
      <c r="Z57" s="72"/>
    </row>
    <row r="58" spans="15:26" s="97" customFormat="1" ht="14.25">
      <c r="O58" s="100"/>
      <c r="V58" s="105"/>
      <c r="W58" s="102"/>
      <c r="Z58" s="152"/>
    </row>
    <row r="59" spans="1:26" ht="14.25">
      <c r="A59" s="97"/>
      <c r="B59" s="122"/>
      <c r="C59" s="100"/>
      <c r="D59" s="100"/>
      <c r="E59" s="100"/>
      <c r="F59" s="100"/>
      <c r="G59" s="100"/>
      <c r="H59" s="100"/>
      <c r="I59" s="100"/>
      <c r="J59" s="100"/>
      <c r="K59" s="100"/>
      <c r="L59" s="100"/>
      <c r="M59" s="155"/>
      <c r="N59" s="155"/>
      <c r="O59" s="153"/>
      <c r="P59" s="100"/>
      <c r="Q59" s="104"/>
      <c r="R59" s="123"/>
      <c r="S59" s="123"/>
      <c r="T59" s="103"/>
      <c r="U59" s="100"/>
      <c r="V59" s="73"/>
      <c r="Y59" s="72"/>
      <c r="Z59" s="141"/>
    </row>
    <row r="60" spans="13:26" ht="14.25">
      <c r="M60" s="72"/>
      <c r="O60" s="72"/>
      <c r="P60" s="72"/>
      <c r="Q60" s="72"/>
      <c r="R60" s="72"/>
      <c r="S60" s="72"/>
      <c r="T60" s="72"/>
      <c r="U60" s="141"/>
      <c r="Y60" s="72"/>
      <c r="Z60" s="72"/>
    </row>
    <row r="61" spans="13:26" ht="14.25">
      <c r="M61" s="72"/>
      <c r="O61" s="72"/>
      <c r="P61" s="72"/>
      <c r="Q61" s="72"/>
      <c r="R61" s="72"/>
      <c r="S61" s="72"/>
      <c r="T61" s="72"/>
      <c r="U61" s="141"/>
      <c r="Y61" s="72"/>
      <c r="Z61" s="72"/>
    </row>
    <row r="62" spans="13:26" ht="14.25">
      <c r="M62" s="72"/>
      <c r="O62" s="72"/>
      <c r="P62" s="72"/>
      <c r="Q62" s="72"/>
      <c r="R62" s="72"/>
      <c r="S62" s="72"/>
      <c r="T62" s="72"/>
      <c r="U62" s="141"/>
      <c r="Y62" s="72"/>
      <c r="Z62" s="72"/>
    </row>
    <row r="63" spans="13:26" ht="14.25">
      <c r="M63" s="72"/>
      <c r="O63" s="72"/>
      <c r="P63" s="72"/>
      <c r="Q63" s="72"/>
      <c r="R63" s="72"/>
      <c r="S63" s="72"/>
      <c r="T63" s="72"/>
      <c r="U63" s="141"/>
      <c r="Y63" s="72"/>
      <c r="Z63" s="72"/>
    </row>
    <row r="64" spans="13:26" ht="14.25">
      <c r="M64" s="72"/>
      <c r="O64" s="72"/>
      <c r="P64" s="72"/>
      <c r="Q64" s="72"/>
      <c r="R64" s="72"/>
      <c r="S64" s="72"/>
      <c r="T64" s="72"/>
      <c r="U64" s="141"/>
      <c r="Y64" s="72"/>
      <c r="Z64" s="72"/>
    </row>
    <row r="65" spans="13:26" ht="14.25">
      <c r="M65" s="72"/>
      <c r="O65" s="72"/>
      <c r="P65" s="72"/>
      <c r="Q65" s="72"/>
      <c r="R65" s="72"/>
      <c r="S65" s="72"/>
      <c r="T65" s="72"/>
      <c r="U65" s="141"/>
      <c r="Y65" s="72"/>
      <c r="Z65" s="72"/>
    </row>
    <row r="66" spans="11:26" ht="14.25">
      <c r="K66" s="85"/>
      <c r="M66" s="72"/>
      <c r="O66" s="72"/>
      <c r="P66" s="72"/>
      <c r="Q66" s="72"/>
      <c r="R66" s="72"/>
      <c r="S66" s="72"/>
      <c r="T66" s="72"/>
      <c r="U66" s="141"/>
      <c r="Y66" s="72"/>
      <c r="Z66" s="72"/>
    </row>
    <row r="68" spans="11:26" ht="108" customHeight="1">
      <c r="K68" s="84"/>
      <c r="L68" s="85"/>
      <c r="M68" s="79"/>
      <c r="N68" s="79"/>
      <c r="P68" s="72"/>
      <c r="Q68" s="72"/>
      <c r="R68" s="72"/>
      <c r="T68" s="85"/>
      <c r="U68" s="141"/>
      <c r="Y68" s="72"/>
      <c r="Z68" s="72"/>
    </row>
    <row r="69" spans="11:26" ht="14.25">
      <c r="K69" s="85"/>
      <c r="L69" s="79"/>
      <c r="M69" s="79"/>
      <c r="N69" s="80"/>
      <c r="O69" s="72"/>
      <c r="P69" s="72"/>
      <c r="Q69" s="72"/>
      <c r="R69" s="79"/>
      <c r="S69" s="85"/>
      <c r="T69" s="72"/>
      <c r="U69" s="141"/>
      <c r="Y69" s="72"/>
      <c r="Z69" s="72"/>
    </row>
    <row r="70" spans="11:26" ht="14.25">
      <c r="K70" s="85"/>
      <c r="L70" s="79"/>
      <c r="M70" s="79"/>
      <c r="N70" s="80"/>
      <c r="O70" s="72"/>
      <c r="P70" s="72"/>
      <c r="Q70" s="72"/>
      <c r="R70" s="79"/>
      <c r="S70" s="85"/>
      <c r="T70" s="72"/>
      <c r="U70" s="141"/>
      <c r="Y70" s="72"/>
      <c r="Z70" s="72"/>
    </row>
    <row r="71" spans="11:26" ht="14.25">
      <c r="K71" s="84"/>
      <c r="L71" s="85"/>
      <c r="M71" s="79"/>
      <c r="N71" s="79"/>
      <c r="P71" s="72"/>
      <c r="Q71" s="72"/>
      <c r="R71" s="72"/>
      <c r="T71" s="85"/>
      <c r="U71" s="141"/>
      <c r="Y71" s="72"/>
      <c r="Z71" s="72"/>
    </row>
    <row r="72" spans="1:26" ht="14.25">
      <c r="A72" s="73"/>
      <c r="B72" s="73"/>
      <c r="N72" s="84"/>
      <c r="O72" s="85"/>
      <c r="Q72" s="79"/>
      <c r="R72" s="80"/>
      <c r="S72" s="72"/>
      <c r="T72" s="72"/>
      <c r="U72" s="72"/>
      <c r="V72" s="79"/>
      <c r="W72" s="85"/>
      <c r="Y72" s="72"/>
      <c r="Z72" s="141"/>
    </row>
    <row r="73" spans="1:2" ht="14.25">
      <c r="A73" s="73"/>
      <c r="B73" s="73"/>
    </row>
    <row r="74" spans="1:2" ht="14.25">
      <c r="A74" s="73"/>
      <c r="B74" s="73"/>
    </row>
    <row r="75" spans="1:2" ht="14.25">
      <c r="A75" s="73"/>
      <c r="B75" s="73"/>
    </row>
  </sheetData>
  <sheetProtection password="CB21" sheet="1" objects="1" scenarios="1"/>
  <mergeCells count="15">
    <mergeCell ref="C38:D38"/>
    <mergeCell ref="C2:D2"/>
    <mergeCell ref="B39:B43"/>
    <mergeCell ref="C39:D39"/>
    <mergeCell ref="C40:D40"/>
    <mergeCell ref="C41:D41"/>
    <mergeCell ref="C42:D42"/>
    <mergeCell ref="C43:D43"/>
    <mergeCell ref="B17:J19"/>
    <mergeCell ref="M2:N2"/>
    <mergeCell ref="B3:C3"/>
    <mergeCell ref="D3:F3"/>
    <mergeCell ref="E2:L2"/>
    <mergeCell ref="B5:B15"/>
    <mergeCell ref="B22:C22"/>
  </mergeCells>
  <printOptions horizontalCentered="1" verticalCentered="1"/>
  <pageMargins left="0.25" right="0.2" top="0.5" bottom="0.5" header="0.3" footer="0.3"/>
  <pageSetup horizontalDpi="360" verticalDpi="360" orientation="landscape" pageOrder="overThenDown" scale="60" r:id="rId1"/>
  <headerFooter>
    <oddHeader>&amp;CCFAP Estimated Calculated Payment</oddHeader>
    <oddFooter>&amp;C&amp;F</oddFooter>
  </headerFooter>
  <rowBreaks count="3" manualBreakCount="3">
    <brk id="24" min="1" max="14" man="1"/>
    <brk id="45" min="1" max="14" man="1"/>
    <brk id="58" min="1" max="15" man="1"/>
  </rowBreaks>
  <colBreaks count="2" manualBreakCount="2">
    <brk id="28" min="1" max="16" man="1"/>
    <brk id="38" min="1" max="16" man="1"/>
  </colBreaks>
</worksheet>
</file>

<file path=xl/worksheets/sheet9.xml><?xml version="1.0" encoding="utf-8"?>
<worksheet xmlns="http://schemas.openxmlformats.org/spreadsheetml/2006/main" xmlns:r="http://schemas.openxmlformats.org/officeDocument/2006/relationships">
  <sheetPr codeName="Sheet6"/>
  <dimension ref="A1:AA284"/>
  <sheetViews>
    <sheetView zoomScalePageLayoutView="0" workbookViewId="0" topLeftCell="B42">
      <selection activeCell="C60" sqref="C60"/>
    </sheetView>
  </sheetViews>
  <sheetFormatPr defaultColWidth="8.7109375" defaultRowHeight="15"/>
  <cols>
    <col min="1" max="1" width="33.421875" style="72" hidden="1" customWidth="1"/>
    <col min="2" max="2" width="17.28125" style="72" customWidth="1"/>
    <col min="3" max="3" width="18.140625" style="72" customWidth="1"/>
    <col min="4" max="4" width="9.00390625" style="72" customWidth="1"/>
    <col min="5" max="5" width="15.28125" style="72" customWidth="1"/>
    <col min="6" max="6" width="14.421875" style="72" customWidth="1"/>
    <col min="7" max="7" width="17.28125" style="72" customWidth="1"/>
    <col min="8" max="8" width="15.28125" style="72" customWidth="1"/>
    <col min="9" max="9" width="16.140625" style="72" customWidth="1"/>
    <col min="10" max="10" width="14.7109375" style="72" customWidth="1"/>
    <col min="11" max="11" width="15.7109375" style="72" customWidth="1"/>
    <col min="12" max="12" width="14.7109375" style="72" customWidth="1"/>
    <col min="13" max="13" width="13.7109375" style="106" customWidth="1"/>
    <col min="14" max="14" width="14.7109375" style="72" customWidth="1"/>
    <col min="15" max="15" width="14.140625" style="80" customWidth="1"/>
    <col min="16" max="16" width="14.00390625" style="79" customWidth="1"/>
    <col min="17" max="17" width="14.00390625" style="84" customWidth="1"/>
    <col min="18" max="18" width="12.8515625" style="85" customWidth="1"/>
    <col min="19" max="19" width="13.7109375" style="79" customWidth="1"/>
    <col min="20" max="20" width="19.7109375" style="79" customWidth="1"/>
    <col min="21" max="21" width="19.7109375" style="80" customWidth="1"/>
    <col min="22" max="24" width="19.7109375" style="72" customWidth="1"/>
    <col min="25" max="25" width="17.7109375" style="79" customWidth="1"/>
    <col min="26" max="26" width="14.00390625" style="81" bestFit="1" customWidth="1"/>
    <col min="27" max="16384" width="8.7109375" style="72" customWidth="1"/>
  </cols>
  <sheetData>
    <row r="1" spans="2:18" ht="15" thickBot="1">
      <c r="B1" s="73"/>
      <c r="C1" s="73"/>
      <c r="D1" s="73"/>
      <c r="E1" s="73"/>
      <c r="F1" s="73"/>
      <c r="G1" s="73"/>
      <c r="H1" s="73"/>
      <c r="I1" s="73"/>
      <c r="J1" s="73"/>
      <c r="K1" s="73"/>
      <c r="L1" s="73"/>
      <c r="M1" s="74"/>
      <c r="N1" s="73"/>
      <c r="O1" s="75"/>
      <c r="P1" s="76"/>
      <c r="Q1" s="77"/>
      <c r="R1" s="78"/>
    </row>
    <row r="2" spans="2:14" ht="36.75" customHeight="1" thickBot="1">
      <c r="B2" s="82" t="s">
        <v>48</v>
      </c>
      <c r="C2" s="723">
        <f>IF('Data Entry'!D5="","",'Data Entry'!D5)</f>
      </c>
      <c r="D2" s="724"/>
      <c r="F2" s="758"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G2" s="759"/>
      <c r="H2" s="759"/>
      <c r="I2" s="759"/>
      <c r="J2" s="759"/>
      <c r="K2" s="752">
        <f>'Data Entry'!I9</f>
        <v>0</v>
      </c>
      <c r="L2" s="753"/>
      <c r="M2" s="741" t="str">
        <f>'Data Entry'!I5</f>
        <v>CFAP Payment Calculator
Version 1.2</v>
      </c>
      <c r="N2" s="742"/>
    </row>
    <row r="3" spans="2:14" ht="36.75" customHeight="1" thickBot="1">
      <c r="B3" s="82" t="s">
        <v>277</v>
      </c>
      <c r="C3" s="717">
        <f>IF(OR('Data Entry'!D3="",'Data Entry'!F3=""),"",'Data Entry'!F3&amp;", County "&amp;'Data Entry'!D3)</f>
      </c>
      <c r="D3" s="765"/>
      <c r="E3" s="387"/>
      <c r="F3" s="760"/>
      <c r="G3" s="761"/>
      <c r="H3" s="761"/>
      <c r="I3" s="761"/>
      <c r="J3" s="761"/>
      <c r="K3" s="754"/>
      <c r="L3" s="755"/>
      <c r="M3" s="365"/>
      <c r="N3" s="360"/>
    </row>
    <row r="4" spans="2:14" ht="36.75" customHeight="1" thickBot="1">
      <c r="B4" s="387"/>
      <c r="C4" s="388"/>
      <c r="D4" s="388"/>
      <c r="E4" s="387"/>
      <c r="F4" s="762"/>
      <c r="G4" s="763"/>
      <c r="H4" s="763"/>
      <c r="I4" s="763"/>
      <c r="J4" s="763"/>
      <c r="K4" s="756"/>
      <c r="L4" s="757"/>
      <c r="M4" s="365"/>
      <c r="N4" s="360"/>
    </row>
    <row r="5" spans="3:14" ht="15" thickBot="1">
      <c r="C5" s="86"/>
      <c r="E5" s="86"/>
      <c r="F5" s="389"/>
      <c r="G5" s="389"/>
      <c r="H5" s="389"/>
      <c r="I5" s="389"/>
      <c r="J5" s="389"/>
      <c r="K5" s="73"/>
      <c r="L5" s="364" t="s">
        <v>440</v>
      </c>
      <c r="M5" s="363">
        <f ca="1">TODAY()</f>
        <v>43983</v>
      </c>
      <c r="N5" s="73"/>
    </row>
    <row r="6" spans="2:14" ht="160.5" customHeight="1" thickBot="1">
      <c r="B6" s="89" t="s">
        <v>1</v>
      </c>
      <c r="C6" s="90" t="s">
        <v>270</v>
      </c>
      <c r="D6" s="91" t="s">
        <v>5</v>
      </c>
      <c r="E6" s="92" t="s">
        <v>275</v>
      </c>
      <c r="F6" s="93" t="s">
        <v>271</v>
      </c>
      <c r="G6" s="94" t="s">
        <v>276</v>
      </c>
      <c r="H6" s="90" t="s">
        <v>274</v>
      </c>
      <c r="I6" s="95" t="s">
        <v>95</v>
      </c>
      <c r="J6" s="96" t="s">
        <v>364</v>
      </c>
      <c r="K6" s="92" t="s">
        <v>264</v>
      </c>
      <c r="L6" s="261" t="s">
        <v>89</v>
      </c>
      <c r="M6" s="262" t="s">
        <v>87</v>
      </c>
      <c r="N6" s="263" t="s">
        <v>444</v>
      </c>
    </row>
    <row r="7" spans="1:14" ht="15" thickBot="1">
      <c r="A7" s="72" t="s">
        <v>20</v>
      </c>
      <c r="B7" s="157" t="s">
        <v>47</v>
      </c>
      <c r="C7" s="158" t="s">
        <v>20</v>
      </c>
      <c r="D7" s="159" t="str">
        <f>(VLOOKUP(A7,$B100:$S$500,6))</f>
        <v>pounds</v>
      </c>
      <c r="E7" s="160">
        <f>IF('Data Entry'!D12="","",'Data Entry'!D12)</f>
      </c>
      <c r="F7" s="161">
        <f>IF('Data Entry'!E12="","",'Data Entry'!E12)</f>
      </c>
      <c r="G7" s="162">
        <f>IF('Data Entry'!F12="","",'Data Entry'!F12)</f>
      </c>
      <c r="H7" s="163">
        <f>SUM(E7:G7)</f>
        <v>0</v>
      </c>
      <c r="I7" s="164">
        <f>IF(AND(E7="",F7="",G7=""),"",(VLOOKUP(A7,$B100:$S$500,7)))</f>
      </c>
      <c r="J7" s="165">
        <f>IF(OR(H7="",I7=""),0,ROUND(H7*I7*0.8,2))</f>
        <v>0</v>
      </c>
      <c r="K7" s="160">
        <f>H7</f>
        <v>0</v>
      </c>
      <c r="L7" s="166">
        <v>1.014</v>
      </c>
      <c r="M7" s="167">
        <f>IF(AND(E7="",F7="",G7=""),"",(VLOOKUP(A7,$B100:$S$500,8)))</f>
      </c>
      <c r="N7" s="168">
        <f>IF(OR(H7="",M7=""),0,ROUND(K7*M7*L7*0.8,2))</f>
        <v>0</v>
      </c>
    </row>
    <row r="8" spans="1:14" ht="14.25">
      <c r="A8" s="97"/>
      <c r="B8" s="98"/>
      <c r="C8" s="99"/>
      <c r="D8" s="99"/>
      <c r="E8" s="100"/>
      <c r="F8" s="100"/>
      <c r="G8" s="100"/>
      <c r="H8" s="99"/>
      <c r="I8" s="101"/>
      <c r="J8" s="102">
        <f>J7</f>
        <v>0</v>
      </c>
      <c r="K8" s="103"/>
      <c r="L8" s="104"/>
      <c r="M8" s="97"/>
      <c r="N8" s="105">
        <f>N7</f>
        <v>0</v>
      </c>
    </row>
    <row r="9" ht="15" thickBot="1">
      <c r="C9" s="86"/>
    </row>
    <row r="10" spans="2:15" ht="115.5" thickBot="1">
      <c r="B10" s="107" t="s">
        <v>1</v>
      </c>
      <c r="C10" s="108" t="s">
        <v>270</v>
      </c>
      <c r="D10" s="109" t="s">
        <v>5</v>
      </c>
      <c r="E10" s="110" t="s">
        <v>272</v>
      </c>
      <c r="F10" s="111" t="s">
        <v>273</v>
      </c>
      <c r="G10" s="112" t="s">
        <v>454</v>
      </c>
      <c r="H10" s="113" t="s">
        <v>91</v>
      </c>
      <c r="I10" s="114" t="s">
        <v>103</v>
      </c>
      <c r="J10" s="115" t="s">
        <v>104</v>
      </c>
      <c r="K10" s="116" t="s">
        <v>365</v>
      </c>
      <c r="L10" s="117" t="s">
        <v>92</v>
      </c>
      <c r="M10" s="118" t="s">
        <v>163</v>
      </c>
      <c r="N10" s="119" t="s">
        <v>105</v>
      </c>
      <c r="O10" s="120" t="s">
        <v>366</v>
      </c>
    </row>
    <row r="11" spans="1:27" s="79" customFormat="1" ht="14.25">
      <c r="A11" s="121" t="str">
        <f>"Row Crop "&amp;C11</f>
        <v>Row Crop </v>
      </c>
      <c r="B11" s="729" t="s">
        <v>90</v>
      </c>
      <c r="C11" s="169">
        <f>IF('Data Entry'!C16="","",'Data Entry'!C16)</f>
      </c>
      <c r="D11" s="170">
        <f>IF(C11="","",VLOOKUP(A11,$B$100:$S500,6))</f>
      </c>
      <c r="E11" s="171">
        <f>IF('Data Entry'!E16="","",'Data Entry'!E16)</f>
      </c>
      <c r="F11" s="172">
        <f>IF('Data Entry'!F16="","",'Data Entry'!F16)</f>
      </c>
      <c r="G11" s="173">
        <f>IF(OR(E11="",F11=""),"",IF(E11/2&lt;F11,ROUND(E11/2,2),F11))</f>
      </c>
      <c r="H11" s="174">
        <f>IF(C11="","",(VLOOKUP(A11,$B$100:$O500,10)))</f>
      </c>
      <c r="I11" s="172">
        <f>IF(G11="","",ROUND(G11*H11,2))</f>
      </c>
      <c r="J11" s="175">
        <f>IF(C11="","",(VLOOKUP(A11,$B$100:$L500,7)))</f>
      </c>
      <c r="K11" s="176">
        <f>IF(OR(I11="",J11=""),0,ROUND(I11*J11*0.8,2))</f>
        <v>0</v>
      </c>
      <c r="L11" s="177">
        <f>IF(C11="","",VLOOKUP(A11,$B$100:$S500,12))</f>
      </c>
      <c r="M11" s="178">
        <f>IF(G11="","",ROUND(G11*L11,2))</f>
      </c>
      <c r="N11" s="179">
        <f>IF(C11="","",VLOOKUP(A11,$B$100:$S500,8))</f>
      </c>
      <c r="O11" s="180">
        <f>IF(OR(M11="",N11=""),0,ROUND(M11*N11*0.8,2))</f>
        <v>0</v>
      </c>
      <c r="Q11" s="84"/>
      <c r="R11" s="85"/>
      <c r="U11" s="80"/>
      <c r="V11" s="72"/>
      <c r="W11" s="72"/>
      <c r="X11" s="72"/>
      <c r="Z11" s="81"/>
      <c r="AA11" s="72"/>
    </row>
    <row r="12" spans="1:27" s="79" customFormat="1" ht="14.25">
      <c r="A12" s="121" t="str">
        <f aca="true" t="shared" si="0" ref="A12:A20">"Row Crop "&amp;C12</f>
        <v>Row Crop </v>
      </c>
      <c r="B12" s="730"/>
      <c r="C12" s="181">
        <f>IF('Data Entry'!C17="","",'Data Entry'!C17)</f>
      </c>
      <c r="D12" s="182">
        <f>IF(C12="","",VLOOKUP(A12,$B$100:$S501,6))</f>
      </c>
      <c r="E12" s="183">
        <f>IF('Data Entry'!E17="","",'Data Entry'!E17)</f>
      </c>
      <c r="F12" s="184">
        <f>IF('Data Entry'!F17="","",'Data Entry'!F17)</f>
      </c>
      <c r="G12" s="185">
        <f aca="true" t="shared" si="1" ref="G12:G20">IF(OR(E12="",F12=""),"",IF(E12/2&lt;F12,ROUND(E12/2,2),F12))</f>
      </c>
      <c r="H12" s="186">
        <f>IF(C12="","",(VLOOKUP(A12,$B$100:$O501,10)))</f>
      </c>
      <c r="I12" s="184">
        <f aca="true" t="shared" si="2" ref="I12:I20">IF(G12="","",ROUND(G12*H12,2))</f>
      </c>
      <c r="J12" s="187">
        <f>IF(C12="","",(VLOOKUP(A12,$B$100:$L501,7)))</f>
      </c>
      <c r="K12" s="188">
        <f aca="true" t="shared" si="3" ref="K12:K20">IF(OR(I12="",J12=""),0,ROUND(I12*J12*0.8,2))</f>
        <v>0</v>
      </c>
      <c r="L12" s="189">
        <f>IF(C12="","",VLOOKUP(A12,$B$100:$S501,12))</f>
      </c>
      <c r="M12" s="190">
        <f aca="true" t="shared" si="4" ref="M12:M20">IF(G12="","",ROUND(G12*L12,2))</f>
      </c>
      <c r="N12" s="191">
        <f>IF(C12="","",VLOOKUP(A12,$B$100:$S501,8))</f>
      </c>
      <c r="O12" s="192">
        <f aca="true" t="shared" si="5" ref="O12:O20">IF(OR(M12="",N12=""),0,ROUND(M12*N12*0.8,2))</f>
        <v>0</v>
      </c>
      <c r="Q12" s="84"/>
      <c r="R12" s="85"/>
      <c r="U12" s="80"/>
      <c r="V12" s="72"/>
      <c r="W12" s="72"/>
      <c r="X12" s="72"/>
      <c r="Z12" s="81"/>
      <c r="AA12" s="72"/>
    </row>
    <row r="13" spans="1:27" s="79" customFormat="1" ht="14.25">
      <c r="A13" s="121" t="str">
        <f t="shared" si="0"/>
        <v>Row Crop </v>
      </c>
      <c r="B13" s="730"/>
      <c r="C13" s="181">
        <f>IF('Data Entry'!C18="","",'Data Entry'!C18)</f>
      </c>
      <c r="D13" s="182">
        <f>IF(C13="","",VLOOKUP(A13,$B$100:$S502,6))</f>
      </c>
      <c r="E13" s="183">
        <f>IF('Data Entry'!E18="","",'Data Entry'!E18)</f>
      </c>
      <c r="F13" s="184">
        <f>IF('Data Entry'!F18="","",'Data Entry'!F18)</f>
      </c>
      <c r="G13" s="185">
        <f t="shared" si="1"/>
      </c>
      <c r="H13" s="186">
        <f>IF(C13="","",(VLOOKUP(A13,$B$100:$O502,10)))</f>
      </c>
      <c r="I13" s="184">
        <f t="shared" si="2"/>
      </c>
      <c r="J13" s="187">
        <f>IF(C13="","",(VLOOKUP(A13,$B$100:$L502,7)))</f>
      </c>
      <c r="K13" s="188">
        <f t="shared" si="3"/>
        <v>0</v>
      </c>
      <c r="L13" s="189">
        <f>IF(C13="","",VLOOKUP(A13,$B$100:$S502,12))</f>
      </c>
      <c r="M13" s="190">
        <f t="shared" si="4"/>
      </c>
      <c r="N13" s="191">
        <f>IF(C13="","",VLOOKUP(A13,$B$100:$S502,8))</f>
      </c>
      <c r="O13" s="192">
        <f t="shared" si="5"/>
        <v>0</v>
      </c>
      <c r="Q13" s="84"/>
      <c r="R13" s="85"/>
      <c r="U13" s="80"/>
      <c r="V13" s="72"/>
      <c r="W13" s="72"/>
      <c r="X13" s="72"/>
      <c r="Z13" s="81"/>
      <c r="AA13" s="72"/>
    </row>
    <row r="14" spans="1:27" s="79" customFormat="1" ht="14.25">
      <c r="A14" s="121" t="str">
        <f t="shared" si="0"/>
        <v>Row Crop </v>
      </c>
      <c r="B14" s="730"/>
      <c r="C14" s="181">
        <f>IF('Data Entry'!C19="","",'Data Entry'!C19)</f>
      </c>
      <c r="D14" s="182">
        <f>IF(C14="","",VLOOKUP(A14,$B$100:$S503,6))</f>
      </c>
      <c r="E14" s="183">
        <f>IF('Data Entry'!E19="","",'Data Entry'!E19)</f>
      </c>
      <c r="F14" s="184">
        <f>IF('Data Entry'!F19="","",'Data Entry'!F19)</f>
      </c>
      <c r="G14" s="185">
        <f t="shared" si="1"/>
      </c>
      <c r="H14" s="186">
        <f>IF(C14="","",(VLOOKUP(A14,$B$100:$O503,10)))</f>
      </c>
      <c r="I14" s="184">
        <f t="shared" si="2"/>
      </c>
      <c r="J14" s="187">
        <f>IF(C14="","",(VLOOKUP(A14,$B$100:$L503,7)))</f>
      </c>
      <c r="K14" s="188">
        <f t="shared" si="3"/>
        <v>0</v>
      </c>
      <c r="L14" s="189">
        <f>IF(C14="","",VLOOKUP(A14,$B$100:$S503,12))</f>
      </c>
      <c r="M14" s="190">
        <f t="shared" si="4"/>
      </c>
      <c r="N14" s="191">
        <f>IF(C14="","",VLOOKUP(A14,$B$100:$S503,8))</f>
      </c>
      <c r="O14" s="192">
        <f t="shared" si="5"/>
        <v>0</v>
      </c>
      <c r="Q14" s="84"/>
      <c r="R14" s="85"/>
      <c r="U14" s="80"/>
      <c r="V14" s="72"/>
      <c r="W14" s="72"/>
      <c r="X14" s="72"/>
      <c r="Z14" s="81"/>
      <c r="AA14" s="72"/>
    </row>
    <row r="15" spans="1:27" s="79" customFormat="1" ht="14.25">
      <c r="A15" s="121" t="str">
        <f t="shared" si="0"/>
        <v>Row Crop </v>
      </c>
      <c r="B15" s="730"/>
      <c r="C15" s="181">
        <f>IF('Data Entry'!C20="","",'Data Entry'!C20)</f>
      </c>
      <c r="D15" s="182">
        <f>IF(C15="","",VLOOKUP(A15,$B$100:$S504,6))</f>
      </c>
      <c r="E15" s="183">
        <f>IF('Data Entry'!E20="","",'Data Entry'!E20)</f>
      </c>
      <c r="F15" s="184">
        <f>IF('Data Entry'!F20="","",'Data Entry'!F20)</f>
      </c>
      <c r="G15" s="185">
        <f t="shared" si="1"/>
      </c>
      <c r="H15" s="186">
        <f>IF(C15="","",(VLOOKUP(A15,$B$100:$O504,10)))</f>
      </c>
      <c r="I15" s="184">
        <f t="shared" si="2"/>
      </c>
      <c r="J15" s="187">
        <f>IF(C15="","",(VLOOKUP(A15,$B$100:$L504,7)))</f>
      </c>
      <c r="K15" s="188">
        <f t="shared" si="3"/>
        <v>0</v>
      </c>
      <c r="L15" s="189">
        <f>IF(C15="","",VLOOKUP(A15,$B$100:$S504,12))</f>
      </c>
      <c r="M15" s="190">
        <f t="shared" si="4"/>
      </c>
      <c r="N15" s="191">
        <f>IF(C15="","",VLOOKUP(A15,$B$100:$S504,8))</f>
      </c>
      <c r="O15" s="192">
        <f t="shared" si="5"/>
        <v>0</v>
      </c>
      <c r="Q15" s="84"/>
      <c r="R15" s="85"/>
      <c r="U15" s="80"/>
      <c r="V15" s="72"/>
      <c r="W15" s="72"/>
      <c r="X15" s="72"/>
      <c r="Z15" s="81"/>
      <c r="AA15" s="72"/>
    </row>
    <row r="16" spans="1:27" s="79" customFormat="1" ht="14.25">
      <c r="A16" s="121" t="str">
        <f t="shared" si="0"/>
        <v>Row Crop </v>
      </c>
      <c r="B16" s="730"/>
      <c r="C16" s="181">
        <f>IF('Data Entry'!C21="","",'Data Entry'!C21)</f>
      </c>
      <c r="D16" s="182">
        <f>IF(C16="","",VLOOKUP(A16,$B$100:$S505,6))</f>
      </c>
      <c r="E16" s="183">
        <f>IF('Data Entry'!E21="","",'Data Entry'!E21)</f>
      </c>
      <c r="F16" s="184">
        <f>IF('Data Entry'!F21="","",'Data Entry'!F21)</f>
      </c>
      <c r="G16" s="185">
        <f t="shared" si="1"/>
      </c>
      <c r="H16" s="186">
        <f>IF(C16="","",(VLOOKUP(A16,$B$100:$O505,10)))</f>
      </c>
      <c r="I16" s="184">
        <f t="shared" si="2"/>
      </c>
      <c r="J16" s="187">
        <f>IF(C16="","",(VLOOKUP(A16,$B$100:$L505,7)))</f>
      </c>
      <c r="K16" s="188">
        <f t="shared" si="3"/>
        <v>0</v>
      </c>
      <c r="L16" s="189">
        <f>IF(C16="","",VLOOKUP(A16,$B$100:$S505,12))</f>
      </c>
      <c r="M16" s="190">
        <f t="shared" si="4"/>
      </c>
      <c r="N16" s="191">
        <f>IF(C16="","",VLOOKUP(A16,$B$100:$S505,8))</f>
      </c>
      <c r="O16" s="192">
        <f t="shared" si="5"/>
        <v>0</v>
      </c>
      <c r="Q16" s="84"/>
      <c r="R16" s="85"/>
      <c r="U16" s="80"/>
      <c r="V16" s="72"/>
      <c r="W16" s="72"/>
      <c r="X16" s="72"/>
      <c r="Z16" s="81"/>
      <c r="AA16" s="72"/>
    </row>
    <row r="17" spans="1:27" s="79" customFormat="1" ht="14.25">
      <c r="A17" s="121" t="str">
        <f t="shared" si="0"/>
        <v>Row Crop </v>
      </c>
      <c r="B17" s="730"/>
      <c r="C17" s="181">
        <f>IF('Data Entry'!C22="","",'Data Entry'!C22)</f>
      </c>
      <c r="D17" s="182">
        <f>IF(C17="","",VLOOKUP(A17,$B$100:$S506,6))</f>
      </c>
      <c r="E17" s="183">
        <f>IF('Data Entry'!E22="","",'Data Entry'!E22)</f>
      </c>
      <c r="F17" s="184">
        <f>IF('Data Entry'!F22="","",'Data Entry'!F22)</f>
      </c>
      <c r="G17" s="185">
        <f t="shared" si="1"/>
      </c>
      <c r="H17" s="186">
        <f>IF(C17="","",(VLOOKUP(A17,$B$100:$O506,10)))</f>
      </c>
      <c r="I17" s="184">
        <f t="shared" si="2"/>
      </c>
      <c r="J17" s="187">
        <f>IF(C17="","",(VLOOKUP(A17,$B$100:$L506,7)))</f>
      </c>
      <c r="K17" s="188">
        <f t="shared" si="3"/>
        <v>0</v>
      </c>
      <c r="L17" s="189">
        <f>IF(C17="","",VLOOKUP(A17,$B$100:$S506,12))</f>
      </c>
      <c r="M17" s="190">
        <f t="shared" si="4"/>
      </c>
      <c r="N17" s="191">
        <f>IF(C17="","",VLOOKUP(A17,$B$100:$S506,8))</f>
      </c>
      <c r="O17" s="192">
        <f t="shared" si="5"/>
        <v>0</v>
      </c>
      <c r="Q17" s="84"/>
      <c r="R17" s="85"/>
      <c r="U17" s="80"/>
      <c r="V17" s="72"/>
      <c r="W17" s="72"/>
      <c r="X17" s="72"/>
      <c r="Z17" s="81"/>
      <c r="AA17" s="72"/>
    </row>
    <row r="18" spans="1:27" s="79" customFormat="1" ht="14.25">
      <c r="A18" s="121" t="str">
        <f t="shared" si="0"/>
        <v>Row Crop </v>
      </c>
      <c r="B18" s="730"/>
      <c r="C18" s="181">
        <f>IF('Data Entry'!C23="","",'Data Entry'!C23)</f>
      </c>
      <c r="D18" s="193">
        <f>IF(C18="","",VLOOKUP(A18,$B$100:$S507,6))</f>
      </c>
      <c r="E18" s="183">
        <f>IF('Data Entry'!E23="","",'Data Entry'!E23)</f>
      </c>
      <c r="F18" s="184">
        <f>IF('Data Entry'!F23="","",'Data Entry'!F23)</f>
      </c>
      <c r="G18" s="185">
        <f t="shared" si="1"/>
      </c>
      <c r="H18" s="194">
        <f>IF(C18="","",(VLOOKUP(A18,$B$100:$O507,10)))</f>
      </c>
      <c r="I18" s="195">
        <f t="shared" si="2"/>
      </c>
      <c r="J18" s="196">
        <f>IF(C18="","",(VLOOKUP(A18,$B$100:$L507,7)))</f>
      </c>
      <c r="K18" s="188">
        <f t="shared" si="3"/>
        <v>0</v>
      </c>
      <c r="L18" s="197">
        <f>IF(C18="","",VLOOKUP(A18,$B$100:$S507,12))</f>
      </c>
      <c r="M18" s="198">
        <f t="shared" si="4"/>
      </c>
      <c r="N18" s="199">
        <f>IF(C18="","",VLOOKUP(A18,$B$100:$S507,8))</f>
      </c>
      <c r="O18" s="200">
        <f t="shared" si="5"/>
        <v>0</v>
      </c>
      <c r="Q18" s="84"/>
      <c r="R18" s="85"/>
      <c r="U18" s="80"/>
      <c r="V18" s="72"/>
      <c r="W18" s="72"/>
      <c r="X18" s="72"/>
      <c r="Z18" s="81"/>
      <c r="AA18" s="72"/>
    </row>
    <row r="19" spans="1:27" s="79" customFormat="1" ht="14.25">
      <c r="A19" s="121" t="str">
        <f t="shared" si="0"/>
        <v>Row Crop </v>
      </c>
      <c r="B19" s="730"/>
      <c r="C19" s="181">
        <f>IF('Data Entry'!C24="","",'Data Entry'!C24)</f>
      </c>
      <c r="D19" s="193">
        <f>IF(C19="","",VLOOKUP(A19,$B$100:$S508,6))</f>
      </c>
      <c r="E19" s="183">
        <f>IF('Data Entry'!E24="","",'Data Entry'!E24)</f>
      </c>
      <c r="F19" s="184">
        <f>IF('Data Entry'!F24="","",'Data Entry'!F24)</f>
      </c>
      <c r="G19" s="185">
        <f t="shared" si="1"/>
      </c>
      <c r="H19" s="194">
        <f>IF(C19="","",(VLOOKUP(A19,$B$100:$O508,10)))</f>
      </c>
      <c r="I19" s="195">
        <f t="shared" si="2"/>
      </c>
      <c r="J19" s="196">
        <f>IF(C19="","",(VLOOKUP(A19,$B$100:$L508,7)))</f>
      </c>
      <c r="K19" s="188">
        <f t="shared" si="3"/>
        <v>0</v>
      </c>
      <c r="L19" s="197">
        <f>IF(C19="","",VLOOKUP(A19,$B$100:$S508,12))</f>
      </c>
      <c r="M19" s="198">
        <f t="shared" si="4"/>
      </c>
      <c r="N19" s="199">
        <f>IF(C19="","",VLOOKUP(A19,$B$100:$S508,8))</f>
      </c>
      <c r="O19" s="200">
        <f t="shared" si="5"/>
        <v>0</v>
      </c>
      <c r="Q19" s="84"/>
      <c r="R19" s="85"/>
      <c r="U19" s="80"/>
      <c r="V19" s="72"/>
      <c r="W19" s="72"/>
      <c r="X19" s="72"/>
      <c r="Z19" s="81"/>
      <c r="AA19" s="72"/>
    </row>
    <row r="20" spans="1:27" s="79" customFormat="1" ht="15" thickBot="1">
      <c r="A20" s="121" t="str">
        <f t="shared" si="0"/>
        <v>Row Crop </v>
      </c>
      <c r="B20" s="731"/>
      <c r="C20" s="201">
        <f>IF('Data Entry'!C25="","",'Data Entry'!C25)</f>
      </c>
      <c r="D20" s="202">
        <f>IF(C20="","",VLOOKUP(A20,$B$100:$S509,6))</f>
      </c>
      <c r="E20" s="203">
        <f>IF('Data Entry'!E25="","",'Data Entry'!E25)</f>
      </c>
      <c r="F20" s="204">
        <f>IF('Data Entry'!F25="","",'Data Entry'!F25)</f>
      </c>
      <c r="G20" s="205">
        <f t="shared" si="1"/>
      </c>
      <c r="H20" s="206">
        <f>IF(C20="","",(VLOOKUP(A20,$B$100:$O509,10)))</f>
      </c>
      <c r="I20" s="207">
        <f t="shared" si="2"/>
      </c>
      <c r="J20" s="208">
        <f>IF(C20="","",(VLOOKUP(A20,$B$100:$L509,7)))</f>
      </c>
      <c r="K20" s="209">
        <f t="shared" si="3"/>
        <v>0</v>
      </c>
      <c r="L20" s="210">
        <f>IF(C20="","",VLOOKUP(A20,$B$100:$S509,12))</f>
      </c>
      <c r="M20" s="211">
        <f t="shared" si="4"/>
      </c>
      <c r="N20" s="212">
        <f>IF(C20="","",VLOOKUP(A20,$B$100:$S509,8))</f>
      </c>
      <c r="O20" s="213">
        <f t="shared" si="5"/>
        <v>0</v>
      </c>
      <c r="Q20" s="84"/>
      <c r="R20" s="85"/>
      <c r="U20" s="80"/>
      <c r="V20" s="72"/>
      <c r="W20" s="72"/>
      <c r="X20" s="72"/>
      <c r="Z20" s="81"/>
      <c r="AA20" s="72"/>
    </row>
    <row r="21" spans="1:27" s="79" customFormat="1" ht="14.25">
      <c r="A21" s="72"/>
      <c r="B21" s="122"/>
      <c r="C21" s="100"/>
      <c r="D21" s="100"/>
      <c r="E21" s="100"/>
      <c r="F21" s="100"/>
      <c r="G21" s="123"/>
      <c r="H21" s="123"/>
      <c r="I21" s="100"/>
      <c r="J21" s="124"/>
      <c r="K21" s="105">
        <f>SUM(K11:K20)</f>
        <v>0</v>
      </c>
      <c r="L21" s="106"/>
      <c r="M21" s="80"/>
      <c r="N21" s="125"/>
      <c r="O21" s="105">
        <f>SUM(O11:O20)</f>
        <v>0</v>
      </c>
      <c r="Q21" s="84"/>
      <c r="R21" s="85"/>
      <c r="U21" s="80"/>
      <c r="V21" s="72"/>
      <c r="W21" s="72"/>
      <c r="X21" s="72"/>
      <c r="Z21" s="81"/>
      <c r="AA21" s="72"/>
    </row>
    <row r="22" spans="1:27" s="79" customFormat="1" ht="15" thickBot="1">
      <c r="A22" s="72"/>
      <c r="B22" s="72"/>
      <c r="C22" s="86"/>
      <c r="D22" s="72"/>
      <c r="E22" s="72"/>
      <c r="F22" s="72"/>
      <c r="G22" s="72"/>
      <c r="H22" s="72"/>
      <c r="I22" s="72"/>
      <c r="J22" s="72"/>
      <c r="K22" s="72"/>
      <c r="L22" s="72"/>
      <c r="M22" s="106"/>
      <c r="N22" s="72"/>
      <c r="O22" s="80"/>
      <c r="Q22" s="84"/>
      <c r="R22" s="85"/>
      <c r="U22" s="80"/>
      <c r="V22" s="72"/>
      <c r="W22" s="72"/>
      <c r="X22" s="72"/>
      <c r="Z22" s="81"/>
      <c r="AA22" s="72"/>
    </row>
    <row r="23" spans="1:27" s="79" customFormat="1" ht="134.25" customHeight="1" thickBot="1">
      <c r="A23" s="72"/>
      <c r="B23" s="126" t="s">
        <v>1</v>
      </c>
      <c r="C23" s="127" t="s">
        <v>15</v>
      </c>
      <c r="D23" s="128" t="s">
        <v>5</v>
      </c>
      <c r="E23" s="128" t="s">
        <v>269</v>
      </c>
      <c r="F23" s="129" t="s">
        <v>104</v>
      </c>
      <c r="G23" s="130" t="s">
        <v>367</v>
      </c>
      <c r="H23" s="131" t="s">
        <v>266</v>
      </c>
      <c r="I23" s="129" t="s">
        <v>151</v>
      </c>
      <c r="J23" s="132" t="s">
        <v>368</v>
      </c>
      <c r="K23" s="72"/>
      <c r="M23" s="346"/>
      <c r="N23" s="346"/>
      <c r="O23" s="80"/>
      <c r="Q23" s="84"/>
      <c r="R23" s="85"/>
      <c r="U23" s="80"/>
      <c r="V23" s="72"/>
      <c r="W23" s="72"/>
      <c r="X23" s="72"/>
      <c r="Z23" s="81"/>
      <c r="AA23" s="72"/>
    </row>
    <row r="24" spans="1:10" ht="27" customHeight="1">
      <c r="A24" s="121" t="str">
        <f>"Livestock "&amp;C24</f>
        <v>Livestock </v>
      </c>
      <c r="B24" s="769" t="s">
        <v>15</v>
      </c>
      <c r="C24" s="169">
        <f>IF('Data Entry'!C29="","",'Data Entry'!C29)</f>
      </c>
      <c r="D24" s="214">
        <f>IF(C24="","",VLOOKUP(A24,$B$100:$L$500,6))</f>
      </c>
      <c r="E24" s="264">
        <f>IF('Data Entry'!E29="","",'Data Entry'!E29)</f>
      </c>
      <c r="F24" s="175">
        <f>IF(C24="","",VLOOKUP(A24,$B$100:$L$500,7))</f>
      </c>
      <c r="G24" s="215">
        <f>IF(OR(C24="",E24=""),0,ROUND(E24*F24*0.8,2))</f>
        <v>0</v>
      </c>
      <c r="H24" s="268">
        <f>IF('Data Entry'!F29="","",'Data Entry'!F29)</f>
      </c>
      <c r="I24" s="216">
        <f>IF(C24="","",VLOOKUP(A24,$B$100:$L$500,8))</f>
      </c>
      <c r="J24" s="180">
        <f>IF(OR(C24="",H24=""),0,ROUND(H24*I24*0.8,2))</f>
        <v>0</v>
      </c>
    </row>
    <row r="25" spans="1:10" ht="27" customHeight="1">
      <c r="A25" s="121" t="str">
        <f aca="true" t="shared" si="6" ref="A25:A33">"Livestock "&amp;C25</f>
        <v>Livestock </v>
      </c>
      <c r="B25" s="770"/>
      <c r="C25" s="181">
        <f>IF('Data Entry'!C30="","",'Data Entry'!C30)</f>
      </c>
      <c r="D25" s="217">
        <f aca="true" t="shared" si="7" ref="D25:D33">IF(C25="","",VLOOKUP(A25,$B$100:$L$500,6))</f>
      </c>
      <c r="E25" s="265">
        <f>IF('Data Entry'!E30="","",'Data Entry'!E30)</f>
      </c>
      <c r="F25" s="187">
        <f aca="true" t="shared" si="8" ref="F25:F33">IF(C25="","",VLOOKUP(A25,$B$100:$L$500,7))</f>
      </c>
      <c r="G25" s="218">
        <f aca="true" t="shared" si="9" ref="G25:G33">IF(OR(C25="",E25=""),0,ROUND(E25*F25*0.8,2))</f>
        <v>0</v>
      </c>
      <c r="H25" s="269">
        <f>IF('Data Entry'!F30="","",'Data Entry'!F30)</f>
      </c>
      <c r="I25" s="219">
        <f aca="true" t="shared" si="10" ref="I25:I33">IF(C25="","",VLOOKUP(A25,$B$100:$L$500,8))</f>
      </c>
      <c r="J25" s="192">
        <f aca="true" t="shared" si="11" ref="J25:J33">IF(OR(C25="",H25=""),0,ROUND(H25*I25*0.8,2))</f>
        <v>0</v>
      </c>
    </row>
    <row r="26" spans="1:10" ht="27" customHeight="1">
      <c r="A26" s="121" t="str">
        <f t="shared" si="6"/>
        <v>Livestock </v>
      </c>
      <c r="B26" s="770"/>
      <c r="C26" s="181">
        <f>IF('Data Entry'!C31="","",'Data Entry'!C31)</f>
      </c>
      <c r="D26" s="217">
        <f t="shared" si="7"/>
      </c>
      <c r="E26" s="265">
        <f>IF('Data Entry'!E31="","",'Data Entry'!E31)</f>
      </c>
      <c r="F26" s="187">
        <f t="shared" si="8"/>
      </c>
      <c r="G26" s="218">
        <f t="shared" si="9"/>
        <v>0</v>
      </c>
      <c r="H26" s="269">
        <f>IF('Data Entry'!F31="","",'Data Entry'!F31)</f>
      </c>
      <c r="I26" s="219">
        <f t="shared" si="10"/>
      </c>
      <c r="J26" s="192">
        <f t="shared" si="11"/>
        <v>0</v>
      </c>
    </row>
    <row r="27" spans="1:10" ht="27" customHeight="1">
      <c r="A27" s="121" t="str">
        <f t="shared" si="6"/>
        <v>Livestock </v>
      </c>
      <c r="B27" s="770"/>
      <c r="C27" s="181">
        <f>IF('Data Entry'!C32="","",'Data Entry'!C32)</f>
      </c>
      <c r="D27" s="217">
        <f t="shared" si="7"/>
      </c>
      <c r="E27" s="265">
        <f>IF('Data Entry'!E32="","",'Data Entry'!E32)</f>
      </c>
      <c r="F27" s="187">
        <f t="shared" si="8"/>
      </c>
      <c r="G27" s="218">
        <f t="shared" si="9"/>
        <v>0</v>
      </c>
      <c r="H27" s="269">
        <f>IF('Data Entry'!F32="","",'Data Entry'!F32)</f>
      </c>
      <c r="I27" s="219">
        <f t="shared" si="10"/>
      </c>
      <c r="J27" s="192">
        <f t="shared" si="11"/>
        <v>0</v>
      </c>
    </row>
    <row r="28" spans="1:10" ht="27" customHeight="1">
      <c r="A28" s="121" t="str">
        <f t="shared" si="6"/>
        <v>Livestock </v>
      </c>
      <c r="B28" s="770"/>
      <c r="C28" s="181">
        <f>IF('Data Entry'!C33="","",'Data Entry'!C33)</f>
      </c>
      <c r="D28" s="217">
        <f t="shared" si="7"/>
      </c>
      <c r="E28" s="265">
        <f>IF('Data Entry'!E33="","",'Data Entry'!E33)</f>
      </c>
      <c r="F28" s="187">
        <f t="shared" si="8"/>
      </c>
      <c r="G28" s="218">
        <f t="shared" si="9"/>
        <v>0</v>
      </c>
      <c r="H28" s="269">
        <f>IF('Data Entry'!F33="","",'Data Entry'!F33)</f>
      </c>
      <c r="I28" s="219">
        <f t="shared" si="10"/>
      </c>
      <c r="J28" s="192">
        <f t="shared" si="11"/>
        <v>0</v>
      </c>
    </row>
    <row r="29" spans="1:10" ht="27" customHeight="1">
      <c r="A29" s="121" t="str">
        <f t="shared" si="6"/>
        <v>Livestock </v>
      </c>
      <c r="B29" s="770"/>
      <c r="C29" s="181">
        <f>IF('Data Entry'!C34="","",'Data Entry'!C34)</f>
      </c>
      <c r="D29" s="217">
        <f t="shared" si="7"/>
      </c>
      <c r="E29" s="265">
        <f>IF('Data Entry'!E34="","",'Data Entry'!E34)</f>
      </c>
      <c r="F29" s="187">
        <f t="shared" si="8"/>
      </c>
      <c r="G29" s="218">
        <f t="shared" si="9"/>
        <v>0</v>
      </c>
      <c r="H29" s="269">
        <f>IF('Data Entry'!F34="","",'Data Entry'!F34)</f>
      </c>
      <c r="I29" s="219">
        <f t="shared" si="10"/>
      </c>
      <c r="J29" s="192">
        <f t="shared" si="11"/>
        <v>0</v>
      </c>
    </row>
    <row r="30" spans="1:10" ht="27" customHeight="1">
      <c r="A30" s="121" t="str">
        <f t="shared" si="6"/>
        <v>Livestock </v>
      </c>
      <c r="B30" s="770"/>
      <c r="C30" s="181">
        <f>IF('Data Entry'!C35="","",'Data Entry'!C35)</f>
      </c>
      <c r="D30" s="217">
        <f t="shared" si="7"/>
      </c>
      <c r="E30" s="265">
        <f>IF('Data Entry'!E35="","",'Data Entry'!E35)</f>
      </c>
      <c r="F30" s="187">
        <f t="shared" si="8"/>
      </c>
      <c r="G30" s="218">
        <f t="shared" si="9"/>
        <v>0</v>
      </c>
      <c r="H30" s="269">
        <f>IF('Data Entry'!F35="","",'Data Entry'!F35)</f>
      </c>
      <c r="I30" s="219">
        <f t="shared" si="10"/>
      </c>
      <c r="J30" s="192">
        <f t="shared" si="11"/>
        <v>0</v>
      </c>
    </row>
    <row r="31" spans="1:10" ht="27" customHeight="1">
      <c r="A31" s="121" t="str">
        <f t="shared" si="6"/>
        <v>Livestock </v>
      </c>
      <c r="B31" s="771"/>
      <c r="C31" s="181">
        <f>IF('Data Entry'!C36="","",'Data Entry'!C36)</f>
      </c>
      <c r="D31" s="220">
        <f t="shared" si="7"/>
      </c>
      <c r="E31" s="266">
        <f>IF('Data Entry'!E36="","",'Data Entry'!E36)</f>
      </c>
      <c r="F31" s="196">
        <f t="shared" si="8"/>
      </c>
      <c r="G31" s="221">
        <f t="shared" si="9"/>
        <v>0</v>
      </c>
      <c r="H31" s="270">
        <f>IF('Data Entry'!F36="","",'Data Entry'!F36)</f>
      </c>
      <c r="I31" s="222">
        <f t="shared" si="10"/>
      </c>
      <c r="J31" s="200">
        <f t="shared" si="11"/>
        <v>0</v>
      </c>
    </row>
    <row r="32" spans="1:10" ht="27" customHeight="1">
      <c r="A32" s="121" t="str">
        <f t="shared" si="6"/>
        <v>Livestock </v>
      </c>
      <c r="B32" s="771"/>
      <c r="C32" s="181">
        <f>IF('Data Entry'!C37="","",'Data Entry'!C37)</f>
      </c>
      <c r="D32" s="220">
        <f t="shared" si="7"/>
      </c>
      <c r="E32" s="266">
        <f>IF('Data Entry'!E37="","",'Data Entry'!E37)</f>
      </c>
      <c r="F32" s="196">
        <f t="shared" si="8"/>
      </c>
      <c r="G32" s="221">
        <f t="shared" si="9"/>
        <v>0</v>
      </c>
      <c r="H32" s="270">
        <f>IF('Data Entry'!F37="","",'Data Entry'!F37)</f>
      </c>
      <c r="I32" s="222">
        <f t="shared" si="10"/>
      </c>
      <c r="J32" s="200">
        <f t="shared" si="11"/>
        <v>0</v>
      </c>
    </row>
    <row r="33" spans="1:10" ht="27" customHeight="1" thickBot="1">
      <c r="A33" s="121" t="str">
        <f t="shared" si="6"/>
        <v>Livestock </v>
      </c>
      <c r="B33" s="772"/>
      <c r="C33" s="201">
        <f>IF('Data Entry'!C38="","",'Data Entry'!C38)</f>
      </c>
      <c r="D33" s="223">
        <f t="shared" si="7"/>
      </c>
      <c r="E33" s="267">
        <f>IF('Data Entry'!E38="","",'Data Entry'!E38)</f>
      </c>
      <c r="F33" s="208">
        <f t="shared" si="8"/>
      </c>
      <c r="G33" s="224">
        <f t="shared" si="9"/>
        <v>0</v>
      </c>
      <c r="H33" s="271">
        <f>IF('Data Entry'!F38="","",'Data Entry'!F38)</f>
      </c>
      <c r="I33" s="225">
        <f t="shared" si="10"/>
      </c>
      <c r="J33" s="213">
        <f t="shared" si="11"/>
        <v>0</v>
      </c>
    </row>
    <row r="34" spans="7:10" ht="14.25">
      <c r="G34" s="133">
        <f>SUM(G24:G33)</f>
        <v>0</v>
      </c>
      <c r="H34" s="134"/>
      <c r="I34" s="135"/>
      <c r="J34" s="133">
        <f>SUM(J24:J33)</f>
        <v>0</v>
      </c>
    </row>
    <row r="35" spans="2:26" ht="55.5" customHeight="1" hidden="1" thickBot="1">
      <c r="B35" s="136" t="s">
        <v>1</v>
      </c>
      <c r="C35" s="721" t="s">
        <v>45</v>
      </c>
      <c r="D35" s="722"/>
      <c r="E35" s="137" t="s">
        <v>267</v>
      </c>
      <c r="F35" s="137" t="s">
        <v>93</v>
      </c>
      <c r="G35" s="138" t="s">
        <v>96</v>
      </c>
      <c r="H35" s="139" t="s">
        <v>268</v>
      </c>
      <c r="I35" s="137" t="s">
        <v>94</v>
      </c>
      <c r="J35" s="140" t="s">
        <v>97</v>
      </c>
      <c r="M35" s="72"/>
      <c r="O35" s="72"/>
      <c r="P35" s="80"/>
      <c r="Q35" s="72"/>
      <c r="R35" s="72"/>
      <c r="S35" s="72"/>
      <c r="T35" s="72"/>
      <c r="U35" s="141"/>
      <c r="Y35" s="72"/>
      <c r="Z35" s="72"/>
    </row>
    <row r="36" spans="1:26" ht="14.25" customHeight="1" hidden="1">
      <c r="A36" s="72" t="str">
        <f>"Value Loss "&amp;C36</f>
        <v>Value Loss </v>
      </c>
      <c r="B36" s="732" t="s">
        <v>49</v>
      </c>
      <c r="C36" s="735">
        <f>IF('Data Entry'!C42="","",'Data Entry'!C42)</f>
      </c>
      <c r="D36" s="735"/>
      <c r="E36" s="226">
        <f>IF('Data Entry'!E42="","",'Data Entry'!E42)</f>
      </c>
      <c r="F36" s="227">
        <f>IF(C36="","",VLOOKUP(A36,$B100:$L$202,10))</f>
      </c>
      <c r="G36" s="228">
        <f>IF(E36="","",ROUND(E36*F36,2))</f>
      </c>
      <c r="H36" s="229">
        <f>IF('Data Entry'!F42="","",'Data Entry'!F42)</f>
      </c>
      <c r="I36" s="230">
        <f>IF(C36="","",VLOOKUP(A36,$B100:$L$202,12))</f>
      </c>
      <c r="J36" s="231">
        <f>IF(H36="","",ROUND(H36*I36,2))</f>
      </c>
      <c r="M36" s="72"/>
      <c r="O36" s="72"/>
      <c r="P36" s="80"/>
      <c r="Q36" s="72"/>
      <c r="R36" s="72"/>
      <c r="S36" s="72"/>
      <c r="T36" s="72"/>
      <c r="U36" s="141"/>
      <c r="Y36" s="72"/>
      <c r="Z36" s="72"/>
    </row>
    <row r="37" spans="1:26" ht="14.25" customHeight="1" hidden="1">
      <c r="A37" s="72" t="str">
        <f>"Value Loss "&amp;C37</f>
        <v>Value Loss </v>
      </c>
      <c r="B37" s="733"/>
      <c r="C37" s="736">
        <f>IF('Data Entry'!C43="","",'Data Entry'!C43)</f>
      </c>
      <c r="D37" s="736"/>
      <c r="E37" s="232">
        <f>IF('Data Entry'!E43="","",'Data Entry'!E43)</f>
      </c>
      <c r="F37" s="233">
        <f>IF(C37="","",VLOOKUP(A37,$B100:$L$202,10))</f>
      </c>
      <c r="G37" s="234">
        <f>IF(E37="","",ROUND(E37*F37,2))</f>
      </c>
      <c r="H37" s="235">
        <f>IF('Data Entry'!F43="","",'Data Entry'!F43)</f>
      </c>
      <c r="I37" s="236">
        <f>IF(C37="","",VLOOKUP(A37,$B100:$L$202,12))</f>
      </c>
      <c r="J37" s="237">
        <f>IF(H37="","",ROUND(H37*I37,2))</f>
      </c>
      <c r="M37" s="72"/>
      <c r="O37" s="72"/>
      <c r="P37" s="80"/>
      <c r="Q37" s="72"/>
      <c r="R37" s="72"/>
      <c r="S37" s="72"/>
      <c r="T37" s="72"/>
      <c r="U37" s="141"/>
      <c r="Y37" s="72"/>
      <c r="Z37" s="72"/>
    </row>
    <row r="38" spans="1:26" ht="14.25" customHeight="1" hidden="1">
      <c r="A38" s="72" t="str">
        <f>"Value Loss "&amp;C38</f>
        <v>Value Loss </v>
      </c>
      <c r="B38" s="733"/>
      <c r="C38" s="736">
        <f>IF('Data Entry'!C44="","",'Data Entry'!C44)</f>
      </c>
      <c r="D38" s="736"/>
      <c r="E38" s="232">
        <f>IF('Data Entry'!E44="","",'Data Entry'!E44)</f>
      </c>
      <c r="F38" s="233">
        <f>IF(C38="","",VLOOKUP(A38,$B100:$L$202,10))</f>
      </c>
      <c r="G38" s="234">
        <f>IF(E38="","",ROUND(E38*F38,2))</f>
      </c>
      <c r="H38" s="235">
        <f>IF('Data Entry'!F44="","",'Data Entry'!F44)</f>
      </c>
      <c r="I38" s="236">
        <f>IF(C38="","",VLOOKUP(A38,$B100:$L$202,12))</f>
      </c>
      <c r="J38" s="237">
        <f>IF(H38="","",ROUND(H38*I38,2))</f>
      </c>
      <c r="M38" s="72"/>
      <c r="O38" s="72"/>
      <c r="P38" s="80"/>
      <c r="Q38" s="72"/>
      <c r="R38" s="72"/>
      <c r="S38" s="72"/>
      <c r="T38" s="72"/>
      <c r="U38" s="141"/>
      <c r="Y38" s="72"/>
      <c r="Z38" s="72"/>
    </row>
    <row r="39" spans="1:26" ht="17.25" customHeight="1" hidden="1">
      <c r="A39" s="72" t="str">
        <f>"Value Loss "&amp;C39</f>
        <v>Value Loss </v>
      </c>
      <c r="B39" s="733"/>
      <c r="C39" s="736">
        <f>IF('Data Entry'!C45="","",'Data Entry'!C45)</f>
      </c>
      <c r="D39" s="736"/>
      <c r="E39" s="238">
        <f>IF('Data Entry'!E45="","",'Data Entry'!E45)</f>
      </c>
      <c r="F39" s="233">
        <f>IF(C39="","",VLOOKUP(A39,$B100:$L$202,10))</f>
      </c>
      <c r="G39" s="234">
        <f>IF(E39="","",ROUND(E39*F39,2))</f>
      </c>
      <c r="H39" s="235">
        <f>IF('Data Entry'!F45="","",'Data Entry'!F45)</f>
      </c>
      <c r="I39" s="233">
        <f>IF(C39="","",VLOOKUP(A39,$B100:$L$202,12))</f>
      </c>
      <c r="J39" s="237">
        <f>IF(H39="","",ROUND(H39*I39,2))</f>
      </c>
      <c r="M39" s="72"/>
      <c r="O39" s="72"/>
      <c r="P39" s="80"/>
      <c r="Q39" s="72"/>
      <c r="R39" s="72"/>
      <c r="S39" s="72"/>
      <c r="T39" s="72"/>
      <c r="U39" s="141"/>
      <c r="Y39" s="72"/>
      <c r="Z39" s="72"/>
    </row>
    <row r="40" spans="1:26" ht="17.25" customHeight="1" hidden="1" thickBot="1">
      <c r="A40" s="72" t="str">
        <f>"Value Loss "&amp;C40</f>
        <v>Value Loss </v>
      </c>
      <c r="B40" s="734"/>
      <c r="C40" s="737">
        <f>IF('Data Entry'!C46="","",'Data Entry'!C46)</f>
      </c>
      <c r="D40" s="737"/>
      <c r="E40" s="239">
        <f>IF('Data Entry'!E46="","",'Data Entry'!E46)</f>
      </c>
      <c r="F40" s="240">
        <f>IF(C40="","",VLOOKUP(A40,$B100:$L$202,10))</f>
      </c>
      <c r="G40" s="241">
        <f>IF(E40="","",ROUND(E40*F40,2))</f>
      </c>
      <c r="H40" s="242">
        <f>IF('Data Entry'!F46="","",'Data Entry'!F46)</f>
      </c>
      <c r="I40" s="240">
        <f>IF(C40="","",VLOOKUP(A40,$B100:$L$202,12))</f>
      </c>
      <c r="J40" s="243">
        <f>IF(H40="","",ROUND(H40*I40,2))</f>
      </c>
      <c r="M40" s="72"/>
      <c r="O40" s="72"/>
      <c r="P40" s="80"/>
      <c r="Q40" s="72"/>
      <c r="R40" s="72"/>
      <c r="S40" s="72"/>
      <c r="T40" s="72"/>
      <c r="U40" s="141"/>
      <c r="Y40" s="72"/>
      <c r="Z40" s="72"/>
    </row>
    <row r="41" spans="1:26" ht="14.25" hidden="1">
      <c r="A41" s="73"/>
      <c r="B41" s="73"/>
      <c r="G41" s="133">
        <f>SUM(G36:G40)</f>
        <v>0</v>
      </c>
      <c r="J41" s="133">
        <f>SUM(J36:J40)</f>
        <v>0</v>
      </c>
      <c r="M41" s="72"/>
      <c r="O41" s="72"/>
      <c r="P41" s="80"/>
      <c r="Q41" s="72"/>
      <c r="R41" s="72"/>
      <c r="S41" s="72"/>
      <c r="T41" s="72"/>
      <c r="U41" s="141"/>
      <c r="Y41" s="72"/>
      <c r="Z41" s="72"/>
    </row>
    <row r="42" ht="15" thickBot="1">
      <c r="C42" s="86"/>
    </row>
    <row r="43" spans="2:26" ht="159" customHeight="1" thickBot="1">
      <c r="B43" s="142" t="s">
        <v>1</v>
      </c>
      <c r="C43" s="143" t="s">
        <v>45</v>
      </c>
      <c r="D43" s="144" t="s">
        <v>5</v>
      </c>
      <c r="E43" s="144" t="s">
        <v>88</v>
      </c>
      <c r="F43" s="145" t="s">
        <v>253</v>
      </c>
      <c r="G43" s="146" t="s">
        <v>250</v>
      </c>
      <c r="H43" s="147" t="s">
        <v>255</v>
      </c>
      <c r="I43" s="148" t="s">
        <v>369</v>
      </c>
      <c r="J43" s="143" t="s">
        <v>249</v>
      </c>
      <c r="K43" s="147" t="s">
        <v>255</v>
      </c>
      <c r="L43" s="148" t="s">
        <v>370</v>
      </c>
      <c r="M43" s="80"/>
      <c r="N43" s="79"/>
      <c r="O43" s="84"/>
      <c r="P43" s="85"/>
      <c r="Q43" s="79"/>
      <c r="R43" s="79"/>
      <c r="S43" s="80"/>
      <c r="T43" s="72"/>
      <c r="U43" s="72"/>
      <c r="W43" s="79"/>
      <c r="X43" s="81"/>
      <c r="Y43" s="72"/>
      <c r="Z43" s="72"/>
    </row>
    <row r="44" spans="1:26" ht="14.25">
      <c r="A44" s="72" t="str">
        <f aca="true" t="shared" si="12" ref="A44:A53">$B$44&amp;" "&amp;C44</f>
        <v>Specialty crops </v>
      </c>
      <c r="B44" s="766" t="s">
        <v>46</v>
      </c>
      <c r="C44" s="244">
        <f>IF('Data Entry'!C50="","",'Data Entry'!C50)</f>
      </c>
      <c r="D44" s="245">
        <f>IF(C44="","",VLOOKUP(A44,$B100:$L$499,6))</f>
      </c>
      <c r="E44" s="347">
        <f>IF('Data Entry'!E50="","",'Data Entry'!E50)</f>
      </c>
      <c r="F44" s="247">
        <f>IF(C44="","",VLOOKUP(A44,$B100:$L$500,10))</f>
      </c>
      <c r="G44" s="248">
        <f>IF(OR(E44="",C44=""),"",ROUND(E44*F44,0))</f>
      </c>
      <c r="H44" s="249">
        <f>IF(C44="","",VLOOKUP(A44,$B$100:$L$502,7))</f>
      </c>
      <c r="I44" s="250">
        <f>IF(OR(G44="",C44=""),0,ROUND(G44*H44*0.8,2))</f>
        <v>0</v>
      </c>
      <c r="J44" s="347">
        <f>IF('Data Entry'!F50="","",'Data Entry'!F50)</f>
      </c>
      <c r="K44" s="249">
        <f>IF(C44="","",VLOOKUP(A44,$B$100:$L$502,8))</f>
      </c>
      <c r="L44" s="250">
        <f>IF(OR(J44="",K44=""),0,ROUND(J44*K44*0.8,2))</f>
        <v>0</v>
      </c>
      <c r="M44" s="80"/>
      <c r="N44" s="79"/>
      <c r="O44" s="84"/>
      <c r="P44" s="85"/>
      <c r="Q44" s="79"/>
      <c r="R44" s="79"/>
      <c r="S44" s="80"/>
      <c r="T44" s="72"/>
      <c r="U44" s="72"/>
      <c r="W44" s="79"/>
      <c r="X44" s="81"/>
      <c r="Y44" s="72"/>
      <c r="Z44" s="72"/>
    </row>
    <row r="45" spans="1:26" ht="14.25">
      <c r="A45" s="72" t="str">
        <f t="shared" si="12"/>
        <v>Specialty crops </v>
      </c>
      <c r="B45" s="767"/>
      <c r="C45" s="251">
        <f>IF('Data Entry'!C51="","",'Data Entry'!C51)</f>
      </c>
      <c r="D45" s="252">
        <f>IF(C45="","",VLOOKUP(A45,$B101:$L$499,6))</f>
      </c>
      <c r="E45" s="348">
        <f>IF('Data Entry'!E51="","",'Data Entry'!E51)</f>
      </c>
      <c r="F45" s="253">
        <f>IF(C45="","",VLOOKUP(A45,$B100:$L$202,10))</f>
      </c>
      <c r="G45" s="254">
        <f aca="true" t="shared" si="13" ref="G45:G53">IF(OR(E45="",C45=""),"",ROUND(E45*F45,0))</f>
      </c>
      <c r="H45" s="255">
        <f aca="true" t="shared" si="14" ref="H45:H53">IF(C45="","",VLOOKUP(A45,$B$100:$L$502,7))</f>
      </c>
      <c r="I45" s="256">
        <f aca="true" t="shared" si="15" ref="I45:I53">IF(OR(G45="",C45=""),0,ROUND(G45*H45*0.8,2))</f>
        <v>0</v>
      </c>
      <c r="J45" s="348">
        <f>IF('Data Entry'!F51="","",'Data Entry'!F51)</f>
      </c>
      <c r="K45" s="255">
        <f aca="true" t="shared" si="16" ref="K45:K53">IF(C45="","",VLOOKUP(A45,$B$100:$L$502,8))</f>
      </c>
      <c r="L45" s="256">
        <f aca="true" t="shared" si="17" ref="L45:L53">IF(OR(J45="",K45=""),0,ROUND(J45*K45*0.8,2))</f>
        <v>0</v>
      </c>
      <c r="M45" s="80"/>
      <c r="N45" s="79"/>
      <c r="O45" s="84"/>
      <c r="P45" s="85"/>
      <c r="Q45" s="79"/>
      <c r="R45" s="79"/>
      <c r="S45" s="80"/>
      <c r="T45" s="72"/>
      <c r="U45" s="72"/>
      <c r="W45" s="79"/>
      <c r="X45" s="81"/>
      <c r="Y45" s="72"/>
      <c r="Z45" s="72"/>
    </row>
    <row r="46" spans="1:26" ht="14.25">
      <c r="A46" s="72" t="str">
        <f t="shared" si="12"/>
        <v>Specialty crops </v>
      </c>
      <c r="B46" s="767"/>
      <c r="C46" s="251">
        <f>IF('Data Entry'!C52="","",'Data Entry'!C52)</f>
      </c>
      <c r="D46" s="252">
        <f>IF(C46="","",VLOOKUP(A46,$B102:$L$499,6))</f>
      </c>
      <c r="E46" s="348">
        <f>IF('Data Entry'!E52="","",'Data Entry'!E52)</f>
      </c>
      <c r="F46" s="253">
        <f>IF(C46="","",VLOOKUP(A46,$B100:$L$202,10))</f>
      </c>
      <c r="G46" s="254">
        <f t="shared" si="13"/>
      </c>
      <c r="H46" s="255">
        <f t="shared" si="14"/>
      </c>
      <c r="I46" s="256">
        <f t="shared" si="15"/>
        <v>0</v>
      </c>
      <c r="J46" s="348">
        <f>IF('Data Entry'!F52="","",'Data Entry'!F52)</f>
      </c>
      <c r="K46" s="255">
        <f t="shared" si="16"/>
      </c>
      <c r="L46" s="256">
        <f t="shared" si="17"/>
        <v>0</v>
      </c>
      <c r="M46" s="80"/>
      <c r="N46" s="79"/>
      <c r="O46" s="84"/>
      <c r="P46" s="85"/>
      <c r="Q46" s="79"/>
      <c r="R46" s="79"/>
      <c r="S46" s="80"/>
      <c r="T46" s="72"/>
      <c r="U46" s="72"/>
      <c r="W46" s="79"/>
      <c r="X46" s="81"/>
      <c r="Y46" s="72"/>
      <c r="Z46" s="72"/>
    </row>
    <row r="47" spans="1:26" ht="14.25">
      <c r="A47" s="72" t="str">
        <f t="shared" si="12"/>
        <v>Specialty crops </v>
      </c>
      <c r="B47" s="767"/>
      <c r="C47" s="251">
        <f>IF('Data Entry'!C53="","",'Data Entry'!C53)</f>
      </c>
      <c r="D47" s="252">
        <f>IF(C47="","",VLOOKUP(A47,$B103:$L$499,6))</f>
      </c>
      <c r="E47" s="348">
        <f>IF('Data Entry'!E53="","",'Data Entry'!E53)</f>
      </c>
      <c r="F47" s="253">
        <f>IF(C47="","",VLOOKUP(A47,$B100:$L$202,10))</f>
      </c>
      <c r="G47" s="254">
        <f t="shared" si="13"/>
      </c>
      <c r="H47" s="255">
        <f t="shared" si="14"/>
      </c>
      <c r="I47" s="256">
        <f t="shared" si="15"/>
        <v>0</v>
      </c>
      <c r="J47" s="348">
        <f>IF('Data Entry'!F53="","",'Data Entry'!F53)</f>
      </c>
      <c r="K47" s="255">
        <f t="shared" si="16"/>
      </c>
      <c r="L47" s="256">
        <f t="shared" si="17"/>
        <v>0</v>
      </c>
      <c r="M47" s="80"/>
      <c r="N47" s="79"/>
      <c r="O47" s="84"/>
      <c r="P47" s="85"/>
      <c r="Q47" s="79"/>
      <c r="R47" s="79"/>
      <c r="S47" s="80"/>
      <c r="T47" s="72"/>
      <c r="U47" s="72"/>
      <c r="W47" s="79"/>
      <c r="X47" s="81"/>
      <c r="Y47" s="72"/>
      <c r="Z47" s="72"/>
    </row>
    <row r="48" spans="1:26" ht="14.25">
      <c r="A48" s="72" t="str">
        <f t="shared" si="12"/>
        <v>Specialty crops </v>
      </c>
      <c r="B48" s="767"/>
      <c r="C48" s="251">
        <f>IF('Data Entry'!C54="","",'Data Entry'!C54)</f>
      </c>
      <c r="D48" s="252">
        <f>IF(C48="","",VLOOKUP(A48,$B104:$L$499,6))</f>
      </c>
      <c r="E48" s="348">
        <f>IF('Data Entry'!E54="","",'Data Entry'!E54)</f>
      </c>
      <c r="F48" s="253">
        <f>IF(C48="","",VLOOKUP(A48,$B100:$L$202,10))</f>
      </c>
      <c r="G48" s="254">
        <f t="shared" si="13"/>
      </c>
      <c r="H48" s="255">
        <f t="shared" si="14"/>
      </c>
      <c r="I48" s="256">
        <f t="shared" si="15"/>
        <v>0</v>
      </c>
      <c r="J48" s="348">
        <f>IF('Data Entry'!F54="","",'Data Entry'!F54)</f>
      </c>
      <c r="K48" s="255">
        <f t="shared" si="16"/>
      </c>
      <c r="L48" s="256">
        <f t="shared" si="17"/>
        <v>0</v>
      </c>
      <c r="M48" s="80"/>
      <c r="N48" s="79"/>
      <c r="O48" s="84"/>
      <c r="P48" s="85"/>
      <c r="Q48" s="79"/>
      <c r="R48" s="79"/>
      <c r="S48" s="80"/>
      <c r="T48" s="72"/>
      <c r="U48" s="72"/>
      <c r="W48" s="79"/>
      <c r="X48" s="81"/>
      <c r="Y48" s="72"/>
      <c r="Z48" s="72"/>
    </row>
    <row r="49" spans="1:26" ht="14.25">
      <c r="A49" s="72" t="str">
        <f t="shared" si="12"/>
        <v>Specialty crops </v>
      </c>
      <c r="B49" s="767"/>
      <c r="C49" s="251">
        <f>IF('Data Entry'!C55="","",'Data Entry'!C55)</f>
      </c>
      <c r="D49" s="252">
        <f>IF(C49="","",VLOOKUP(A49,$B105:$L$499,6))</f>
      </c>
      <c r="E49" s="348">
        <f>IF('Data Entry'!E55="","",'Data Entry'!E55)</f>
      </c>
      <c r="F49" s="253">
        <f>IF(C49="","",VLOOKUP(A49,$B100:$L$202,10))</f>
      </c>
      <c r="G49" s="254">
        <f t="shared" si="13"/>
      </c>
      <c r="H49" s="255">
        <f t="shared" si="14"/>
      </c>
      <c r="I49" s="256">
        <f t="shared" si="15"/>
        <v>0</v>
      </c>
      <c r="J49" s="348">
        <f>IF('Data Entry'!F55="","",'Data Entry'!F55)</f>
      </c>
      <c r="K49" s="255">
        <f t="shared" si="16"/>
      </c>
      <c r="L49" s="256">
        <f t="shared" si="17"/>
        <v>0</v>
      </c>
      <c r="M49" s="80"/>
      <c r="N49" s="79"/>
      <c r="O49" s="84"/>
      <c r="P49" s="85"/>
      <c r="Q49" s="79"/>
      <c r="R49" s="79"/>
      <c r="S49" s="80"/>
      <c r="T49" s="72"/>
      <c r="U49" s="72"/>
      <c r="W49" s="79"/>
      <c r="X49" s="81"/>
      <c r="Y49" s="72"/>
      <c r="Z49" s="72"/>
    </row>
    <row r="50" spans="1:26" ht="14.25">
      <c r="A50" s="72" t="str">
        <f t="shared" si="12"/>
        <v>Specialty crops </v>
      </c>
      <c r="B50" s="767"/>
      <c r="C50" s="251">
        <f>IF('Data Entry'!C56="","",'Data Entry'!C56)</f>
      </c>
      <c r="D50" s="252">
        <f>IF(C50="","",VLOOKUP(A50,$B106:$L$499,6))</f>
      </c>
      <c r="E50" s="348">
        <f>IF('Data Entry'!E56="","",'Data Entry'!E56)</f>
      </c>
      <c r="F50" s="253">
        <f>IF(C50="","",VLOOKUP(A50,$B100:$L$202,10))</f>
      </c>
      <c r="G50" s="254">
        <f t="shared" si="13"/>
      </c>
      <c r="H50" s="255">
        <f t="shared" si="14"/>
      </c>
      <c r="I50" s="256">
        <f t="shared" si="15"/>
        <v>0</v>
      </c>
      <c r="J50" s="348">
        <f>IF('Data Entry'!F56="","",'Data Entry'!F56)</f>
      </c>
      <c r="K50" s="255">
        <f t="shared" si="16"/>
      </c>
      <c r="L50" s="256">
        <f t="shared" si="17"/>
        <v>0</v>
      </c>
      <c r="M50" s="80"/>
      <c r="N50" s="79"/>
      <c r="O50" s="84"/>
      <c r="P50" s="85"/>
      <c r="Q50" s="79"/>
      <c r="R50" s="79"/>
      <c r="S50" s="80"/>
      <c r="T50" s="72"/>
      <c r="U50" s="72"/>
      <c r="W50" s="79"/>
      <c r="X50" s="81"/>
      <c r="Y50" s="72"/>
      <c r="Z50" s="72"/>
    </row>
    <row r="51" spans="1:26" ht="14.25">
      <c r="A51" s="72" t="str">
        <f t="shared" si="12"/>
        <v>Specialty crops </v>
      </c>
      <c r="B51" s="767"/>
      <c r="C51" s="251">
        <f>IF('Data Entry'!C57="","",'Data Entry'!C57)</f>
      </c>
      <c r="D51" s="252">
        <f>IF(C51="","",VLOOKUP(A51,$B107:$L$499,6))</f>
      </c>
      <c r="E51" s="348">
        <f>IF('Data Entry'!E57="","",'Data Entry'!E57)</f>
      </c>
      <c r="F51" s="253">
        <f>IF(C51="","",VLOOKUP(A51,$B100:$L$202,10))</f>
      </c>
      <c r="G51" s="254">
        <f t="shared" si="13"/>
      </c>
      <c r="H51" s="255">
        <f t="shared" si="14"/>
      </c>
      <c r="I51" s="256">
        <f t="shared" si="15"/>
        <v>0</v>
      </c>
      <c r="J51" s="348">
        <f>IF('Data Entry'!F57="","",'Data Entry'!F57)</f>
      </c>
      <c r="K51" s="255">
        <f t="shared" si="16"/>
      </c>
      <c r="L51" s="256">
        <f t="shared" si="17"/>
        <v>0</v>
      </c>
      <c r="M51" s="80"/>
      <c r="N51" s="79"/>
      <c r="O51" s="84"/>
      <c r="P51" s="85"/>
      <c r="Q51" s="79"/>
      <c r="R51" s="79"/>
      <c r="S51" s="80"/>
      <c r="T51" s="72"/>
      <c r="U51" s="72"/>
      <c r="W51" s="79"/>
      <c r="X51" s="81"/>
      <c r="Y51" s="72"/>
      <c r="Z51" s="72"/>
    </row>
    <row r="52" spans="1:26" ht="14.25">
      <c r="A52" s="72" t="str">
        <f t="shared" si="12"/>
        <v>Specialty crops </v>
      </c>
      <c r="B52" s="767"/>
      <c r="C52" s="257">
        <f>IF('Data Entry'!C58="","",'Data Entry'!C58)</f>
      </c>
      <c r="D52" s="258">
        <f>IF(C52="","",VLOOKUP(A52,$B108:$L$499,6))</f>
      </c>
      <c r="E52" s="348">
        <f>IF('Data Entry'!E58="","",'Data Entry'!E58)</f>
      </c>
      <c r="F52" s="253">
        <f>IF(C52="","",VLOOKUP(A52,$B100:$L$202,10))</f>
      </c>
      <c r="G52" s="254">
        <f t="shared" si="13"/>
      </c>
      <c r="H52" s="255">
        <f t="shared" si="14"/>
      </c>
      <c r="I52" s="256">
        <f t="shared" si="15"/>
        <v>0</v>
      </c>
      <c r="J52" s="348">
        <f>IF('Data Entry'!F58="","",'Data Entry'!F58)</f>
      </c>
      <c r="K52" s="255">
        <f t="shared" si="16"/>
      </c>
      <c r="L52" s="256">
        <f t="shared" si="17"/>
        <v>0</v>
      </c>
      <c r="M52" s="80"/>
      <c r="N52" s="79"/>
      <c r="O52" s="84"/>
      <c r="P52" s="85"/>
      <c r="Q52" s="79"/>
      <c r="R52" s="79"/>
      <c r="S52" s="80"/>
      <c r="T52" s="72"/>
      <c r="U52" s="72"/>
      <c r="W52" s="79"/>
      <c r="X52" s="81"/>
      <c r="Y52" s="72"/>
      <c r="Z52" s="72"/>
    </row>
    <row r="53" spans="1:26" ht="15" thickBot="1">
      <c r="A53" s="72" t="str">
        <f t="shared" si="12"/>
        <v>Specialty crops </v>
      </c>
      <c r="B53" s="768"/>
      <c r="C53" s="374">
        <f>IF('Data Entry'!C59="","",'Data Entry'!C59)</f>
      </c>
      <c r="D53" s="375">
        <f>IF(C53="","",VLOOKUP(A53,$B109:$L$499,6))</f>
      </c>
      <c r="E53" s="160">
        <f>IF('Data Entry'!E59="","",'Data Entry'!E59)</f>
      </c>
      <c r="F53" s="376">
        <f>IF(C53="","",VLOOKUP(A53,$B100:$L$202,10))</f>
      </c>
      <c r="G53" s="377">
        <f t="shared" si="13"/>
      </c>
      <c r="H53" s="378">
        <f t="shared" si="14"/>
      </c>
      <c r="I53" s="168">
        <f t="shared" si="15"/>
        <v>0</v>
      </c>
      <c r="J53" s="160">
        <f>IF('Data Entry'!F59="","",'Data Entry'!F59)</f>
      </c>
      <c r="K53" s="378">
        <f t="shared" si="16"/>
      </c>
      <c r="L53" s="168">
        <f t="shared" si="17"/>
        <v>0</v>
      </c>
      <c r="M53" s="80"/>
      <c r="N53" s="79"/>
      <c r="O53" s="84"/>
      <c r="P53" s="85"/>
      <c r="Q53" s="79"/>
      <c r="R53" s="79"/>
      <c r="S53" s="80"/>
      <c r="T53" s="72"/>
      <c r="U53" s="72"/>
      <c r="W53" s="79"/>
      <c r="X53" s="81"/>
      <c r="Y53" s="72"/>
      <c r="Z53" s="72"/>
    </row>
    <row r="54" spans="1:26" ht="14.25">
      <c r="A54" s="97"/>
      <c r="B54" s="122"/>
      <c r="C54" s="100"/>
      <c r="D54" s="100"/>
      <c r="E54" s="97"/>
      <c r="F54" s="122"/>
      <c r="G54" s="122"/>
      <c r="H54" s="122"/>
      <c r="I54" s="105">
        <f>SUM(I44:I53)</f>
        <v>0</v>
      </c>
      <c r="J54" s="105"/>
      <c r="K54" s="105"/>
      <c r="L54" s="105">
        <f>SUM(L44:L53)</f>
        <v>0</v>
      </c>
      <c r="M54" s="80"/>
      <c r="N54" s="79"/>
      <c r="O54" s="84"/>
      <c r="P54" s="85"/>
      <c r="Q54" s="79"/>
      <c r="R54" s="79"/>
      <c r="S54" s="80"/>
      <c r="T54" s="72"/>
      <c r="U54" s="72"/>
      <c r="W54" s="79"/>
      <c r="X54" s="81"/>
      <c r="Y54" s="72"/>
      <c r="Z54" s="72"/>
    </row>
    <row r="55" spans="13:26" ht="26.25" customHeight="1" thickBot="1">
      <c r="M55" s="72"/>
      <c r="P55" s="72"/>
      <c r="Q55" s="72"/>
      <c r="R55" s="72"/>
      <c r="S55" s="72"/>
      <c r="T55" s="141"/>
      <c r="U55" s="72"/>
      <c r="Y55" s="72"/>
      <c r="Z55" s="72"/>
    </row>
    <row r="56" spans="2:26" ht="146.25" customHeight="1" thickBot="1">
      <c r="B56" s="142" t="s">
        <v>1</v>
      </c>
      <c r="C56" s="143" t="s">
        <v>45</v>
      </c>
      <c r="D56" s="144" t="s">
        <v>5</v>
      </c>
      <c r="E56" s="143" t="s">
        <v>251</v>
      </c>
      <c r="F56" s="149" t="s">
        <v>353</v>
      </c>
      <c r="G56" s="147" t="s">
        <v>254</v>
      </c>
      <c r="H56" s="148" t="s">
        <v>371</v>
      </c>
      <c r="K56" s="106"/>
      <c r="M56" s="80"/>
      <c r="N56" s="79"/>
      <c r="O56" s="84"/>
      <c r="P56" s="85"/>
      <c r="Q56" s="79"/>
      <c r="R56" s="79"/>
      <c r="S56" s="141"/>
      <c r="T56" s="72"/>
      <c r="U56" s="72"/>
      <c r="Y56" s="72"/>
      <c r="Z56" s="72"/>
    </row>
    <row r="57" spans="2:26" ht="14.25">
      <c r="B57" s="766" t="s">
        <v>46</v>
      </c>
      <c r="C57" s="244">
        <f aca="true" t="shared" si="18" ref="C57:D66">IF(C44="","",C44)</f>
      </c>
      <c r="D57" s="245">
        <f t="shared" si="18"/>
      </c>
      <c r="E57" s="349">
        <f>IF('Data Entry'!G50="","",'Data Entry'!G50)</f>
      </c>
      <c r="F57" s="259">
        <f>IF(E57="","",(ROUND(VLOOKUP(A44,$B$100:$S$500,15)*E57,0)))</f>
      </c>
      <c r="G57" s="249">
        <f>IF(C57="","",VLOOKUP(A44,$B$100:$S$502,14))</f>
      </c>
      <c r="H57" s="250">
        <f>IF(OR(F57="",G57=""),0,ROUND(F57*G57*0.8,2))</f>
        <v>0</v>
      </c>
      <c r="K57" s="106"/>
      <c r="M57" s="80"/>
      <c r="N57" s="79"/>
      <c r="O57" s="84"/>
      <c r="P57" s="85"/>
      <c r="Q57" s="79"/>
      <c r="R57" s="79"/>
      <c r="S57" s="103"/>
      <c r="T57" s="73"/>
      <c r="U57" s="73"/>
      <c r="V57" s="73"/>
      <c r="W57" s="150"/>
      <c r="X57" s="73"/>
      <c r="Y57" s="73"/>
      <c r="Z57" s="72"/>
    </row>
    <row r="58" spans="2:26" ht="14.25">
      <c r="B58" s="767"/>
      <c r="C58" s="251">
        <f t="shared" si="18"/>
      </c>
      <c r="D58" s="252">
        <f t="shared" si="18"/>
      </c>
      <c r="E58" s="350">
        <f>IF('Data Entry'!G51="","",'Data Entry'!G51)</f>
      </c>
      <c r="F58" s="260">
        <f aca="true" t="shared" si="19" ref="F58:F66">IF(E58="","",(ROUND(VLOOKUP(A45,$B$100:$S$500,15)*E58,0)))</f>
      </c>
      <c r="G58" s="255">
        <f aca="true" t="shared" si="20" ref="G58:G66">IF(C58="","",VLOOKUP(A45,$B$100:$S$502,14))</f>
      </c>
      <c r="H58" s="256">
        <f aca="true" t="shared" si="21" ref="H58:H66">IF(OR(F58="",G58=""),0,ROUND(F58*G58*0.8,2))</f>
        <v>0</v>
      </c>
      <c r="K58" s="106"/>
      <c r="M58" s="80"/>
      <c r="N58" s="79"/>
      <c r="O58" s="84"/>
      <c r="P58" s="85"/>
      <c r="Q58" s="79"/>
      <c r="R58" s="79"/>
      <c r="S58" s="103"/>
      <c r="T58" s="73"/>
      <c r="U58" s="73"/>
      <c r="V58" s="73"/>
      <c r="W58" s="150"/>
      <c r="X58" s="73"/>
      <c r="Y58" s="73"/>
      <c r="Z58" s="72"/>
    </row>
    <row r="59" spans="2:26" ht="14.25">
      <c r="B59" s="767"/>
      <c r="C59" s="251">
        <f t="shared" si="18"/>
      </c>
      <c r="D59" s="252">
        <f t="shared" si="18"/>
      </c>
      <c r="E59" s="350">
        <f>IF('Data Entry'!G52="","",'Data Entry'!G52)</f>
      </c>
      <c r="F59" s="260">
        <f t="shared" si="19"/>
      </c>
      <c r="G59" s="255">
        <f t="shared" si="20"/>
      </c>
      <c r="H59" s="256">
        <f t="shared" si="21"/>
        <v>0</v>
      </c>
      <c r="K59" s="106"/>
      <c r="M59" s="80"/>
      <c r="N59" s="79"/>
      <c r="O59" s="84"/>
      <c r="P59" s="85"/>
      <c r="Q59" s="79"/>
      <c r="R59" s="79"/>
      <c r="S59" s="103"/>
      <c r="T59" s="73"/>
      <c r="U59" s="73"/>
      <c r="V59" s="73"/>
      <c r="W59" s="150"/>
      <c r="X59" s="73"/>
      <c r="Y59" s="73"/>
      <c r="Z59" s="72"/>
    </row>
    <row r="60" spans="2:26" ht="14.25">
      <c r="B60" s="767"/>
      <c r="C60" s="251">
        <f t="shared" si="18"/>
      </c>
      <c r="D60" s="252">
        <f t="shared" si="18"/>
      </c>
      <c r="E60" s="350">
        <f>IF('Data Entry'!G53="","",'Data Entry'!G53)</f>
      </c>
      <c r="F60" s="260">
        <f t="shared" si="19"/>
      </c>
      <c r="G60" s="255">
        <f t="shared" si="20"/>
      </c>
      <c r="H60" s="256">
        <f t="shared" si="21"/>
        <v>0</v>
      </c>
      <c r="K60" s="106"/>
      <c r="M60" s="80"/>
      <c r="N60" s="79"/>
      <c r="O60" s="84"/>
      <c r="P60" s="85"/>
      <c r="Q60" s="79"/>
      <c r="R60" s="79"/>
      <c r="S60" s="103"/>
      <c r="T60" s="73"/>
      <c r="U60" s="73"/>
      <c r="V60" s="73"/>
      <c r="W60" s="150"/>
      <c r="X60" s="73"/>
      <c r="Y60" s="73"/>
      <c r="Z60" s="72"/>
    </row>
    <row r="61" spans="2:26" ht="14.25">
      <c r="B61" s="767"/>
      <c r="C61" s="251">
        <f t="shared" si="18"/>
      </c>
      <c r="D61" s="252">
        <f t="shared" si="18"/>
      </c>
      <c r="E61" s="350">
        <f>IF('Data Entry'!G54="","",'Data Entry'!G54)</f>
      </c>
      <c r="F61" s="260">
        <f t="shared" si="19"/>
      </c>
      <c r="G61" s="255">
        <f t="shared" si="20"/>
      </c>
      <c r="H61" s="256">
        <f t="shared" si="21"/>
        <v>0</v>
      </c>
      <c r="K61" s="106"/>
      <c r="M61" s="80"/>
      <c r="N61" s="79"/>
      <c r="O61" s="84"/>
      <c r="P61" s="85"/>
      <c r="Q61" s="79"/>
      <c r="R61" s="79"/>
      <c r="S61" s="103"/>
      <c r="T61" s="73"/>
      <c r="U61" s="73"/>
      <c r="V61" s="73"/>
      <c r="W61" s="150"/>
      <c r="X61" s="73"/>
      <c r="Y61" s="73"/>
      <c r="Z61" s="72"/>
    </row>
    <row r="62" spans="2:26" ht="14.25">
      <c r="B62" s="767"/>
      <c r="C62" s="251">
        <f t="shared" si="18"/>
      </c>
      <c r="D62" s="252">
        <f t="shared" si="18"/>
      </c>
      <c r="E62" s="350">
        <f>IF('Data Entry'!G55="","",'Data Entry'!G55)</f>
      </c>
      <c r="F62" s="260">
        <f t="shared" si="19"/>
      </c>
      <c r="G62" s="255">
        <f t="shared" si="20"/>
      </c>
      <c r="H62" s="256">
        <f t="shared" si="21"/>
        <v>0</v>
      </c>
      <c r="K62" s="106"/>
      <c r="M62" s="80"/>
      <c r="N62" s="79"/>
      <c r="O62" s="84"/>
      <c r="P62" s="85"/>
      <c r="Q62" s="79"/>
      <c r="R62" s="79"/>
      <c r="S62" s="103"/>
      <c r="T62" s="73"/>
      <c r="U62" s="73"/>
      <c r="V62" s="73"/>
      <c r="W62" s="150"/>
      <c r="X62" s="73"/>
      <c r="Y62" s="73"/>
      <c r="Z62" s="72"/>
    </row>
    <row r="63" spans="2:26" ht="14.25">
      <c r="B63" s="767"/>
      <c r="C63" s="251">
        <f t="shared" si="18"/>
      </c>
      <c r="D63" s="252">
        <f t="shared" si="18"/>
      </c>
      <c r="E63" s="350">
        <f>IF('Data Entry'!G56="","",'Data Entry'!G56)</f>
      </c>
      <c r="F63" s="260">
        <f t="shared" si="19"/>
      </c>
      <c r="G63" s="255">
        <f t="shared" si="20"/>
      </c>
      <c r="H63" s="256">
        <f t="shared" si="21"/>
        <v>0</v>
      </c>
      <c r="K63" s="106"/>
      <c r="M63" s="80"/>
      <c r="N63" s="79"/>
      <c r="O63" s="84"/>
      <c r="P63" s="85"/>
      <c r="Q63" s="79"/>
      <c r="R63" s="79"/>
      <c r="S63" s="103"/>
      <c r="T63" s="73"/>
      <c r="U63" s="73"/>
      <c r="V63" s="73"/>
      <c r="W63" s="150"/>
      <c r="X63" s="73"/>
      <c r="Y63" s="73"/>
      <c r="Z63" s="72"/>
    </row>
    <row r="64" spans="2:26" ht="14.25">
      <c r="B64" s="767"/>
      <c r="C64" s="251">
        <f t="shared" si="18"/>
      </c>
      <c r="D64" s="252">
        <f t="shared" si="18"/>
      </c>
      <c r="E64" s="350">
        <f>IF('Data Entry'!G57="","",'Data Entry'!G57)</f>
      </c>
      <c r="F64" s="260">
        <f t="shared" si="19"/>
      </c>
      <c r="G64" s="255">
        <f t="shared" si="20"/>
      </c>
      <c r="H64" s="256">
        <f t="shared" si="21"/>
        <v>0</v>
      </c>
      <c r="K64" s="106"/>
      <c r="M64" s="80"/>
      <c r="N64" s="79"/>
      <c r="O64" s="84"/>
      <c r="P64" s="85"/>
      <c r="Q64" s="79"/>
      <c r="R64" s="79"/>
      <c r="S64" s="103"/>
      <c r="T64" s="73"/>
      <c r="U64" s="73"/>
      <c r="V64" s="73"/>
      <c r="W64" s="150"/>
      <c r="X64" s="73"/>
      <c r="Y64" s="73"/>
      <c r="Z64" s="72"/>
    </row>
    <row r="65" spans="2:26" ht="14.25">
      <c r="B65" s="767"/>
      <c r="C65" s="251">
        <f t="shared" si="18"/>
      </c>
      <c r="D65" s="252">
        <f t="shared" si="18"/>
      </c>
      <c r="E65" s="350">
        <f>IF('Data Entry'!G58="","",'Data Entry'!G58)</f>
      </c>
      <c r="F65" s="260">
        <f t="shared" si="19"/>
      </c>
      <c r="G65" s="255">
        <f t="shared" si="20"/>
      </c>
      <c r="H65" s="256">
        <f t="shared" si="21"/>
        <v>0</v>
      </c>
      <c r="K65" s="106"/>
      <c r="M65" s="80"/>
      <c r="N65" s="79"/>
      <c r="O65" s="84"/>
      <c r="P65" s="85"/>
      <c r="Q65" s="79"/>
      <c r="R65" s="79"/>
      <c r="S65" s="103"/>
      <c r="T65" s="73"/>
      <c r="U65" s="73"/>
      <c r="V65" s="73"/>
      <c r="W65" s="150"/>
      <c r="X65" s="73"/>
      <c r="Y65" s="73"/>
      <c r="Z65" s="72"/>
    </row>
    <row r="66" spans="2:26" ht="15" thickBot="1">
      <c r="B66" s="768"/>
      <c r="C66" s="401">
        <f t="shared" si="18"/>
      </c>
      <c r="D66" s="159">
        <f t="shared" si="18"/>
      </c>
      <c r="E66" s="379">
        <f>IF('Data Entry'!G59="","",'Data Entry'!G59)</f>
      </c>
      <c r="F66" s="380">
        <f t="shared" si="19"/>
      </c>
      <c r="G66" s="378">
        <f t="shared" si="20"/>
      </c>
      <c r="H66" s="168">
        <f t="shared" si="21"/>
        <v>0</v>
      </c>
      <c r="K66" s="106"/>
      <c r="M66" s="80"/>
      <c r="N66" s="79"/>
      <c r="O66" s="84"/>
      <c r="P66" s="85"/>
      <c r="Q66" s="79"/>
      <c r="R66" s="79"/>
      <c r="S66" s="103"/>
      <c r="T66" s="73"/>
      <c r="U66" s="73"/>
      <c r="V66" s="73"/>
      <c r="W66" s="150"/>
      <c r="X66" s="73"/>
      <c r="Y66" s="73"/>
      <c r="Z66" s="72"/>
    </row>
    <row r="67" spans="5:26" ht="14.25">
      <c r="E67" s="105"/>
      <c r="F67" s="105"/>
      <c r="G67" s="85"/>
      <c r="H67" s="156">
        <f>SUM(H57:H66)</f>
        <v>0</v>
      </c>
      <c r="K67" s="106"/>
      <c r="M67" s="80"/>
      <c r="N67" s="79"/>
      <c r="O67" s="84"/>
      <c r="P67" s="85"/>
      <c r="Q67" s="79"/>
      <c r="R67" s="79"/>
      <c r="S67" s="72"/>
      <c r="T67" s="72"/>
      <c r="U67" s="72"/>
      <c r="Y67" s="72"/>
      <c r="Z67" s="72"/>
    </row>
    <row r="68" spans="2:26" ht="17.25" customHeight="1">
      <c r="B68" s="764" t="s">
        <v>392</v>
      </c>
      <c r="C68" s="764"/>
      <c r="D68" s="764"/>
      <c r="E68" s="764"/>
      <c r="F68" s="764"/>
      <c r="G68" s="764"/>
      <c r="H68" s="764"/>
      <c r="L68" s="80"/>
      <c r="M68" s="72"/>
      <c r="O68" s="72"/>
      <c r="P68" s="72"/>
      <c r="Q68" s="72"/>
      <c r="R68" s="72"/>
      <c r="S68" s="141"/>
      <c r="T68" s="72"/>
      <c r="U68" s="72"/>
      <c r="Y68" s="72"/>
      <c r="Z68" s="72"/>
    </row>
    <row r="69" spans="2:26" ht="112.5" customHeight="1">
      <c r="B69" s="764"/>
      <c r="C69" s="764"/>
      <c r="D69" s="764"/>
      <c r="E69" s="764"/>
      <c r="F69" s="764"/>
      <c r="G69" s="764"/>
      <c r="H69" s="764"/>
      <c r="L69" s="80"/>
      <c r="M69" s="72"/>
      <c r="O69" s="72"/>
      <c r="P69" s="72"/>
      <c r="Q69" s="72"/>
      <c r="R69" s="72"/>
      <c r="S69" s="141"/>
      <c r="T69" s="72"/>
      <c r="U69" s="72"/>
      <c r="Y69" s="72"/>
      <c r="Z69" s="72"/>
    </row>
    <row r="70" spans="14:20" s="97" customFormat="1" ht="14.25">
      <c r="N70" s="151"/>
      <c r="T70" s="152"/>
    </row>
    <row r="71" spans="2:22" s="100" customFormat="1" ht="14.25">
      <c r="B71" s="122"/>
      <c r="M71" s="124"/>
      <c r="O71" s="123"/>
      <c r="P71" s="123"/>
      <c r="Q71" s="153"/>
      <c r="V71" s="154"/>
    </row>
    <row r="72" spans="13:26" ht="14.25">
      <c r="M72" s="72"/>
      <c r="O72" s="73"/>
      <c r="P72" s="72"/>
      <c r="Q72" s="72"/>
      <c r="R72" s="72"/>
      <c r="S72" s="141"/>
      <c r="T72" s="72"/>
      <c r="U72" s="72"/>
      <c r="Y72" s="72"/>
      <c r="Z72" s="72"/>
    </row>
    <row r="73" spans="13:26" ht="14.25">
      <c r="M73" s="72"/>
      <c r="O73" s="73"/>
      <c r="P73" s="72"/>
      <c r="Q73" s="72"/>
      <c r="R73" s="72"/>
      <c r="S73" s="141"/>
      <c r="T73" s="72"/>
      <c r="U73" s="72"/>
      <c r="Y73" s="72"/>
      <c r="Z73" s="72"/>
    </row>
    <row r="74" spans="15:26" s="97" customFormat="1" ht="14.25">
      <c r="O74" s="100"/>
      <c r="V74" s="105"/>
      <c r="W74" s="102"/>
      <c r="Z74" s="152"/>
    </row>
    <row r="75" spans="1:26" ht="14.25">
      <c r="A75" s="97"/>
      <c r="B75" s="122"/>
      <c r="C75" s="100"/>
      <c r="D75" s="100"/>
      <c r="E75" s="100"/>
      <c r="F75" s="100"/>
      <c r="G75" s="100"/>
      <c r="H75" s="100"/>
      <c r="I75" s="100"/>
      <c r="J75" s="100"/>
      <c r="K75" s="100"/>
      <c r="L75" s="100"/>
      <c r="M75" s="155"/>
      <c r="N75" s="155"/>
      <c r="O75" s="153"/>
      <c r="P75" s="100"/>
      <c r="Q75" s="104"/>
      <c r="R75" s="123"/>
      <c r="S75" s="123"/>
      <c r="T75" s="103"/>
      <c r="U75" s="100"/>
      <c r="V75" s="73"/>
      <c r="Y75" s="72"/>
      <c r="Z75" s="141"/>
    </row>
    <row r="76" spans="13:26" ht="14.25">
      <c r="M76" s="72"/>
      <c r="O76" s="72"/>
      <c r="P76" s="72"/>
      <c r="Q76" s="72"/>
      <c r="R76" s="72"/>
      <c r="S76" s="72"/>
      <c r="T76" s="72"/>
      <c r="U76" s="141"/>
      <c r="Y76" s="72"/>
      <c r="Z76" s="72"/>
    </row>
    <row r="77" spans="13:26" ht="14.25">
      <c r="M77" s="72"/>
      <c r="O77" s="72"/>
      <c r="P77" s="72"/>
      <c r="Q77" s="72"/>
      <c r="R77" s="72"/>
      <c r="S77" s="72"/>
      <c r="T77" s="72"/>
      <c r="U77" s="141"/>
      <c r="Y77" s="72"/>
      <c r="Z77" s="72"/>
    </row>
    <row r="78" spans="13:26" ht="14.25">
      <c r="M78" s="72"/>
      <c r="O78" s="72"/>
      <c r="P78" s="72"/>
      <c r="Q78" s="72"/>
      <c r="R78" s="72"/>
      <c r="S78" s="72"/>
      <c r="T78" s="72"/>
      <c r="U78" s="141"/>
      <c r="Y78" s="72"/>
      <c r="Z78" s="72"/>
    </row>
    <row r="79" spans="13:26" ht="14.25">
      <c r="M79" s="72"/>
      <c r="O79" s="72"/>
      <c r="P79" s="72"/>
      <c r="Q79" s="72"/>
      <c r="R79" s="72"/>
      <c r="S79" s="72"/>
      <c r="T79" s="72"/>
      <c r="U79" s="141"/>
      <c r="Y79" s="72"/>
      <c r="Z79" s="72"/>
    </row>
    <row r="80" spans="13:26" ht="14.25">
      <c r="M80" s="72"/>
      <c r="O80" s="72"/>
      <c r="P80" s="72"/>
      <c r="Q80" s="72"/>
      <c r="R80" s="72"/>
      <c r="S80" s="72"/>
      <c r="T80" s="72"/>
      <c r="U80" s="141"/>
      <c r="Y80" s="72"/>
      <c r="Z80" s="72"/>
    </row>
    <row r="81" spans="13:26" ht="14.25">
      <c r="M81" s="72"/>
      <c r="O81" s="72"/>
      <c r="P81" s="72"/>
      <c r="Q81" s="72"/>
      <c r="R81" s="72"/>
      <c r="S81" s="72"/>
      <c r="T81" s="72"/>
      <c r="U81" s="141"/>
      <c r="Y81" s="72"/>
      <c r="Z81" s="72"/>
    </row>
    <row r="82" spans="11:26" ht="14.25">
      <c r="K82" s="85"/>
      <c r="M82" s="72"/>
      <c r="O82" s="72"/>
      <c r="P82" s="72"/>
      <c r="Q82" s="72"/>
      <c r="R82" s="72"/>
      <c r="S82" s="72"/>
      <c r="T82" s="72"/>
      <c r="U82" s="141"/>
      <c r="Y82" s="72"/>
      <c r="Z82" s="72"/>
    </row>
    <row r="84" spans="11:26" ht="108" customHeight="1">
      <c r="K84" s="84"/>
      <c r="L84" s="85"/>
      <c r="M84" s="79"/>
      <c r="N84" s="79"/>
      <c r="P84" s="72"/>
      <c r="Q84" s="72"/>
      <c r="R84" s="72"/>
      <c r="T84" s="85"/>
      <c r="U84" s="141"/>
      <c r="Y84" s="72"/>
      <c r="Z84" s="72"/>
    </row>
    <row r="85" spans="11:26" ht="14.25">
      <c r="K85" s="85"/>
      <c r="L85" s="79"/>
      <c r="M85" s="79"/>
      <c r="N85" s="80"/>
      <c r="O85" s="72"/>
      <c r="P85" s="72"/>
      <c r="Q85" s="72"/>
      <c r="R85" s="79"/>
      <c r="S85" s="85"/>
      <c r="T85" s="72"/>
      <c r="U85" s="141"/>
      <c r="Y85" s="72"/>
      <c r="Z85" s="72"/>
    </row>
    <row r="86" spans="11:26" ht="14.25">
      <c r="K86" s="85"/>
      <c r="L86" s="79"/>
      <c r="M86" s="79"/>
      <c r="N86" s="80"/>
      <c r="O86" s="72"/>
      <c r="P86" s="72"/>
      <c r="Q86" s="72"/>
      <c r="R86" s="79"/>
      <c r="S86" s="85"/>
      <c r="T86" s="72"/>
      <c r="U86" s="141"/>
      <c r="Y86" s="72"/>
      <c r="Z86" s="72"/>
    </row>
    <row r="87" spans="11:26" ht="14.25">
      <c r="K87" s="84"/>
      <c r="L87" s="85"/>
      <c r="M87" s="79"/>
      <c r="N87" s="79"/>
      <c r="P87" s="72"/>
      <c r="Q87" s="72"/>
      <c r="R87" s="72"/>
      <c r="T87" s="85"/>
      <c r="U87" s="141"/>
      <c r="Y87" s="72"/>
      <c r="Z87" s="72"/>
    </row>
    <row r="88" spans="1:26" ht="14.25">
      <c r="A88" s="73"/>
      <c r="B88" s="73"/>
      <c r="N88" s="84"/>
      <c r="O88" s="85"/>
      <c r="Q88" s="79"/>
      <c r="R88" s="80"/>
      <c r="S88" s="72"/>
      <c r="T88" s="72"/>
      <c r="U88" s="72"/>
      <c r="V88" s="79"/>
      <c r="W88" s="85"/>
      <c r="Y88" s="72"/>
      <c r="Z88" s="141"/>
    </row>
    <row r="89" spans="1:2" ht="14.25">
      <c r="A89" s="73"/>
      <c r="B89" s="73"/>
    </row>
    <row r="90" spans="1:2" ht="14.25">
      <c r="A90" s="73"/>
      <c r="B90" s="73"/>
    </row>
    <row r="91" spans="1:2" ht="14.25">
      <c r="A91" s="73"/>
      <c r="B91" s="73"/>
    </row>
    <row r="100" spans="3:19" ht="28.5">
      <c r="C100" s="72" t="s">
        <v>1</v>
      </c>
      <c r="D100" s="72" t="s">
        <v>2</v>
      </c>
      <c r="E100" s="72" t="s">
        <v>3</v>
      </c>
      <c r="F100" s="72" t="s">
        <v>4</v>
      </c>
      <c r="G100" s="72" t="s">
        <v>5</v>
      </c>
      <c r="H100" s="72" t="s">
        <v>6</v>
      </c>
      <c r="I100" s="72" t="s">
        <v>7</v>
      </c>
      <c r="J100" s="72" t="s">
        <v>8</v>
      </c>
      <c r="K100" s="72" t="s">
        <v>9</v>
      </c>
      <c r="L100" s="72" t="s">
        <v>10</v>
      </c>
      <c r="M100" s="106" t="s">
        <v>11</v>
      </c>
      <c r="N100" s="72" t="s">
        <v>187</v>
      </c>
      <c r="O100" s="80" t="s">
        <v>188</v>
      </c>
      <c r="P100" s="79" t="s">
        <v>189</v>
      </c>
      <c r="Q100" s="84" t="s">
        <v>348</v>
      </c>
      <c r="R100" s="85" t="s">
        <v>349</v>
      </c>
      <c r="S100" s="79" t="s">
        <v>350</v>
      </c>
    </row>
    <row r="101" spans="2:19" ht="28.5">
      <c r="B101" s="72" t="s">
        <v>355</v>
      </c>
      <c r="C101" s="72" t="s">
        <v>15</v>
      </c>
      <c r="D101" s="72" t="s">
        <v>102</v>
      </c>
      <c r="G101" s="72" t="s">
        <v>13</v>
      </c>
      <c r="H101" s="72">
        <v>102</v>
      </c>
      <c r="I101" s="72">
        <v>33</v>
      </c>
      <c r="J101" s="72">
        <v>0.8</v>
      </c>
      <c r="K101" s="72">
        <v>1</v>
      </c>
      <c r="L101" s="72">
        <v>0.25</v>
      </c>
      <c r="M101" s="106">
        <v>1</v>
      </c>
      <c r="O101" s="80">
        <v>0</v>
      </c>
      <c r="Q101" s="84" t="s">
        <v>362</v>
      </c>
      <c r="R101" s="85" t="s">
        <v>362</v>
      </c>
      <c r="S101" s="79" t="s">
        <v>363</v>
      </c>
    </row>
    <row r="102" spans="2:19" ht="72">
      <c r="B102" s="72" t="s">
        <v>356</v>
      </c>
      <c r="C102" s="72" t="s">
        <v>15</v>
      </c>
      <c r="D102" s="72" t="s">
        <v>345</v>
      </c>
      <c r="E102" s="72" t="s">
        <v>17</v>
      </c>
      <c r="G102" s="72" t="s">
        <v>13</v>
      </c>
      <c r="H102" s="72">
        <v>139</v>
      </c>
      <c r="I102" s="72">
        <v>33</v>
      </c>
      <c r="J102" s="72">
        <v>0.8</v>
      </c>
      <c r="K102" s="72">
        <v>1</v>
      </c>
      <c r="L102" s="72">
        <v>0.25</v>
      </c>
      <c r="M102" s="106">
        <v>1</v>
      </c>
      <c r="O102" s="80">
        <v>0</v>
      </c>
      <c r="Q102" s="84" t="s">
        <v>362</v>
      </c>
      <c r="R102" s="85" t="s">
        <v>362</v>
      </c>
      <c r="S102" s="79" t="s">
        <v>363</v>
      </c>
    </row>
    <row r="103" spans="2:19" ht="72">
      <c r="B103" s="72" t="s">
        <v>357</v>
      </c>
      <c r="C103" s="72" t="s">
        <v>15</v>
      </c>
      <c r="D103" s="72" t="s">
        <v>344</v>
      </c>
      <c r="E103" s="72" t="s">
        <v>16</v>
      </c>
      <c r="G103" s="72" t="s">
        <v>13</v>
      </c>
      <c r="H103" s="72">
        <v>102</v>
      </c>
      <c r="I103" s="72">
        <v>33</v>
      </c>
      <c r="J103" s="72">
        <v>0.8</v>
      </c>
      <c r="K103" s="72">
        <v>1</v>
      </c>
      <c r="L103" s="72">
        <v>0.25</v>
      </c>
      <c r="M103" s="106">
        <v>1</v>
      </c>
      <c r="O103" s="80">
        <v>0</v>
      </c>
      <c r="Q103" s="84" t="s">
        <v>362</v>
      </c>
      <c r="R103" s="85" t="s">
        <v>362</v>
      </c>
      <c r="S103" s="79" t="s">
        <v>363</v>
      </c>
    </row>
    <row r="104" spans="2:19" ht="42.75">
      <c r="B104" s="72" t="s">
        <v>358</v>
      </c>
      <c r="C104" s="72" t="s">
        <v>15</v>
      </c>
      <c r="D104" s="72" t="s">
        <v>323</v>
      </c>
      <c r="E104" s="72" t="s">
        <v>12</v>
      </c>
      <c r="G104" s="72" t="s">
        <v>13</v>
      </c>
      <c r="H104" s="72">
        <v>18</v>
      </c>
      <c r="I104" s="72">
        <v>17</v>
      </c>
      <c r="J104" s="72">
        <v>0.8</v>
      </c>
      <c r="K104" s="72">
        <v>1</v>
      </c>
      <c r="L104" s="72">
        <v>0.3</v>
      </c>
      <c r="M104" s="106">
        <v>1</v>
      </c>
      <c r="O104" s="80">
        <v>0</v>
      </c>
      <c r="Q104" s="84" t="s">
        <v>362</v>
      </c>
      <c r="R104" s="85" t="s">
        <v>362</v>
      </c>
      <c r="S104" s="79" t="s">
        <v>363</v>
      </c>
    </row>
    <row r="105" spans="2:19" ht="86.25">
      <c r="B105" s="72" t="s">
        <v>439</v>
      </c>
      <c r="C105" s="72" t="s">
        <v>15</v>
      </c>
      <c r="D105" s="72" t="s">
        <v>351</v>
      </c>
      <c r="G105" s="72" t="s">
        <v>13</v>
      </c>
      <c r="H105" s="72">
        <v>33</v>
      </c>
      <c r="I105" s="72">
        <v>7</v>
      </c>
      <c r="O105" s="80">
        <v>0</v>
      </c>
      <c r="Q105" s="84" t="s">
        <v>362</v>
      </c>
      <c r="R105" s="85" t="s">
        <v>362</v>
      </c>
      <c r="S105" s="79" t="s">
        <v>363</v>
      </c>
    </row>
    <row r="106" spans="2:19" ht="42.75">
      <c r="B106" s="72" t="s">
        <v>359</v>
      </c>
      <c r="C106" s="72" t="s">
        <v>15</v>
      </c>
      <c r="D106" s="72" t="s">
        <v>324</v>
      </c>
      <c r="E106" s="72" t="s">
        <v>14</v>
      </c>
      <c r="G106" s="72" t="s">
        <v>13</v>
      </c>
      <c r="H106" s="72">
        <v>28</v>
      </c>
      <c r="I106" s="72">
        <v>17</v>
      </c>
      <c r="J106" s="72">
        <v>0.8</v>
      </c>
      <c r="K106" s="72">
        <v>1</v>
      </c>
      <c r="L106" s="72">
        <v>0.3</v>
      </c>
      <c r="M106" s="106">
        <v>0.5</v>
      </c>
      <c r="O106" s="80">
        <v>0</v>
      </c>
      <c r="Q106" s="84" t="s">
        <v>362</v>
      </c>
      <c r="R106" s="85" t="s">
        <v>362</v>
      </c>
      <c r="S106" s="79" t="s">
        <v>363</v>
      </c>
    </row>
    <row r="107" spans="2:19" ht="57">
      <c r="B107" s="72" t="s">
        <v>360</v>
      </c>
      <c r="C107" s="72" t="s">
        <v>15</v>
      </c>
      <c r="D107" s="72" t="s">
        <v>346</v>
      </c>
      <c r="E107" s="72" t="s">
        <v>18</v>
      </c>
      <c r="G107" s="72" t="s">
        <v>13</v>
      </c>
      <c r="H107" s="72">
        <v>214</v>
      </c>
      <c r="I107" s="72">
        <v>33</v>
      </c>
      <c r="J107" s="72">
        <v>0.8</v>
      </c>
      <c r="K107" s="72">
        <v>1</v>
      </c>
      <c r="L107" s="72">
        <v>0.25</v>
      </c>
      <c r="M107" s="106">
        <v>1</v>
      </c>
      <c r="O107" s="80">
        <v>0</v>
      </c>
      <c r="Q107" s="84" t="s">
        <v>362</v>
      </c>
      <c r="R107" s="85" t="s">
        <v>362</v>
      </c>
      <c r="S107" s="79" t="s">
        <v>363</v>
      </c>
    </row>
    <row r="108" spans="2:19" ht="57">
      <c r="B108" s="72" t="s">
        <v>361</v>
      </c>
      <c r="C108" s="72" t="s">
        <v>15</v>
      </c>
      <c r="D108" s="72" t="s">
        <v>347</v>
      </c>
      <c r="E108" s="72" t="s">
        <v>19</v>
      </c>
      <c r="G108" s="72" t="s">
        <v>13</v>
      </c>
      <c r="H108" s="72">
        <v>92</v>
      </c>
      <c r="I108" s="72">
        <v>33</v>
      </c>
      <c r="J108" s="72">
        <v>0.8</v>
      </c>
      <c r="K108" s="72">
        <v>1</v>
      </c>
      <c r="L108" s="72">
        <v>0.25</v>
      </c>
      <c r="M108" s="106">
        <v>1</v>
      </c>
      <c r="O108" s="80">
        <v>0</v>
      </c>
      <c r="Q108" s="84" t="s">
        <v>362</v>
      </c>
      <c r="R108" s="85" t="s">
        <v>362</v>
      </c>
      <c r="S108" s="79" t="s">
        <v>363</v>
      </c>
    </row>
    <row r="109" spans="2:19" ht="14.25">
      <c r="B109" s="72" t="s">
        <v>20</v>
      </c>
      <c r="C109" s="72" t="s">
        <v>47</v>
      </c>
      <c r="D109" s="72" t="s">
        <v>47</v>
      </c>
      <c r="G109" s="72" t="s">
        <v>168</v>
      </c>
      <c r="H109" s="72">
        <v>0.0471</v>
      </c>
      <c r="I109" s="72">
        <v>0.0147</v>
      </c>
      <c r="J109" s="72">
        <v>0.8</v>
      </c>
      <c r="K109" s="72">
        <v>1</v>
      </c>
      <c r="L109" s="72">
        <v>0.25</v>
      </c>
      <c r="M109" s="106">
        <v>1</v>
      </c>
      <c r="O109" s="80">
        <v>0</v>
      </c>
      <c r="Q109" s="84" t="s">
        <v>362</v>
      </c>
      <c r="R109" s="85" t="s">
        <v>362</v>
      </c>
      <c r="S109" s="79" t="s">
        <v>363</v>
      </c>
    </row>
    <row r="110" spans="2:19" ht="28.5">
      <c r="B110" s="72" t="s">
        <v>190</v>
      </c>
      <c r="C110" s="72" t="s">
        <v>21</v>
      </c>
      <c r="D110" s="72" t="s">
        <v>67</v>
      </c>
      <c r="E110" s="72" t="s">
        <v>22</v>
      </c>
      <c r="G110" s="72" t="s">
        <v>169</v>
      </c>
      <c r="H110" s="72">
        <v>0.34</v>
      </c>
      <c r="I110" s="72">
        <v>0.37</v>
      </c>
      <c r="J110" s="72">
        <v>0.5</v>
      </c>
      <c r="K110" s="72">
        <v>0.5</v>
      </c>
      <c r="L110" s="72">
        <v>0.55</v>
      </c>
      <c r="M110" s="106">
        <v>0.5</v>
      </c>
      <c r="O110" s="80">
        <v>0</v>
      </c>
      <c r="Q110" s="84" t="s">
        <v>362</v>
      </c>
      <c r="R110" s="85" t="s">
        <v>362</v>
      </c>
      <c r="S110" s="79" t="s">
        <v>363</v>
      </c>
    </row>
    <row r="111" spans="2:19" ht="14.25">
      <c r="B111" s="72" t="s">
        <v>191</v>
      </c>
      <c r="C111" s="72" t="s">
        <v>21</v>
      </c>
      <c r="D111" s="72" t="s">
        <v>23</v>
      </c>
      <c r="G111" s="72" t="s">
        <v>168</v>
      </c>
      <c r="H111" s="72">
        <v>0.01</v>
      </c>
      <c r="I111" s="72">
        <v>0.01</v>
      </c>
      <c r="J111" s="72">
        <v>0.5</v>
      </c>
      <c r="K111" s="72">
        <v>0.5</v>
      </c>
      <c r="L111" s="72">
        <v>0.55</v>
      </c>
      <c r="M111" s="106">
        <v>0.5</v>
      </c>
      <c r="O111" s="80">
        <v>0</v>
      </c>
      <c r="Q111" s="84" t="s">
        <v>362</v>
      </c>
      <c r="R111" s="85" t="s">
        <v>362</v>
      </c>
      <c r="S111" s="79" t="s">
        <v>363</v>
      </c>
    </row>
    <row r="112" spans="2:19" ht="14.25">
      <c r="B112" s="72" t="s">
        <v>192</v>
      </c>
      <c r="C112" s="72" t="s">
        <v>21</v>
      </c>
      <c r="D112" s="72" t="s">
        <v>24</v>
      </c>
      <c r="F112" s="72" t="s">
        <v>25</v>
      </c>
      <c r="G112" s="72" t="s">
        <v>169</v>
      </c>
      <c r="H112" s="72">
        <v>0.32</v>
      </c>
      <c r="I112" s="72">
        <v>0.35</v>
      </c>
      <c r="J112" s="72">
        <v>0.5</v>
      </c>
      <c r="K112" s="72">
        <v>0.5</v>
      </c>
      <c r="L112" s="72">
        <v>0.55</v>
      </c>
      <c r="M112" s="106">
        <v>0.5</v>
      </c>
      <c r="O112" s="80">
        <v>0</v>
      </c>
      <c r="Q112" s="84" t="s">
        <v>362</v>
      </c>
      <c r="R112" s="85" t="s">
        <v>362</v>
      </c>
      <c r="S112" s="79" t="s">
        <v>363</v>
      </c>
    </row>
    <row r="113" spans="2:19" ht="28.5">
      <c r="B113" s="72" t="s">
        <v>193</v>
      </c>
      <c r="C113" s="72" t="s">
        <v>21</v>
      </c>
      <c r="D113" s="72" t="s">
        <v>68</v>
      </c>
      <c r="E113" s="72" t="s">
        <v>26</v>
      </c>
      <c r="G113" s="72" t="s">
        <v>168</v>
      </c>
      <c r="H113" s="72">
        <v>0.09</v>
      </c>
      <c r="I113" s="72">
        <v>0.1</v>
      </c>
      <c r="J113" s="72">
        <v>0.5</v>
      </c>
      <c r="K113" s="72">
        <v>0.5</v>
      </c>
      <c r="L113" s="72">
        <v>0.55</v>
      </c>
      <c r="M113" s="106">
        <v>0.5</v>
      </c>
      <c r="O113" s="80">
        <v>0</v>
      </c>
      <c r="Q113" s="84" t="s">
        <v>362</v>
      </c>
      <c r="R113" s="85" t="s">
        <v>362</v>
      </c>
      <c r="S113" s="79" t="s">
        <v>363</v>
      </c>
    </row>
    <row r="114" spans="2:19" ht="14.25">
      <c r="B114" s="72" t="s">
        <v>194</v>
      </c>
      <c r="C114" s="72" t="s">
        <v>21</v>
      </c>
      <c r="D114" s="72" t="s">
        <v>27</v>
      </c>
      <c r="G114" s="72" t="s">
        <v>169</v>
      </c>
      <c r="H114" s="72">
        <v>0.31</v>
      </c>
      <c r="I114" s="72">
        <v>0.34</v>
      </c>
      <c r="J114" s="72">
        <v>0.5</v>
      </c>
      <c r="K114" s="72">
        <v>0.5</v>
      </c>
      <c r="L114" s="72">
        <v>0.55</v>
      </c>
      <c r="M114" s="106">
        <v>0.5</v>
      </c>
      <c r="O114" s="80">
        <v>0</v>
      </c>
      <c r="Q114" s="84" t="s">
        <v>362</v>
      </c>
      <c r="R114" s="85" t="s">
        <v>362</v>
      </c>
      <c r="S114" s="79" t="s">
        <v>363</v>
      </c>
    </row>
    <row r="115" spans="2:19" ht="14.25">
      <c r="B115" s="72" t="s">
        <v>195</v>
      </c>
      <c r="C115" s="72" t="s">
        <v>21</v>
      </c>
      <c r="D115" s="72" t="s">
        <v>28</v>
      </c>
      <c r="G115" s="72" t="s">
        <v>169</v>
      </c>
      <c r="H115" s="72">
        <v>0.15</v>
      </c>
      <c r="I115" s="72">
        <v>0.17</v>
      </c>
      <c r="J115" s="72">
        <v>0.5</v>
      </c>
      <c r="K115" s="72">
        <v>0.5</v>
      </c>
      <c r="L115" s="72">
        <v>0.55</v>
      </c>
      <c r="M115" s="106">
        <v>0.5</v>
      </c>
      <c r="O115" s="80">
        <v>0</v>
      </c>
      <c r="Q115" s="84" t="s">
        <v>362</v>
      </c>
      <c r="R115" s="85" t="s">
        <v>362</v>
      </c>
      <c r="S115" s="79" t="s">
        <v>363</v>
      </c>
    </row>
    <row r="116" spans="2:19" ht="14.25">
      <c r="B116" s="72" t="s">
        <v>196</v>
      </c>
      <c r="C116" s="72" t="s">
        <v>21</v>
      </c>
      <c r="D116" s="72" t="s">
        <v>29</v>
      </c>
      <c r="G116" s="72" t="s">
        <v>169</v>
      </c>
      <c r="H116" s="72">
        <v>0.3</v>
      </c>
      <c r="I116" s="72">
        <v>0.32</v>
      </c>
      <c r="J116" s="72">
        <v>0.5</v>
      </c>
      <c r="K116" s="72">
        <v>0.5</v>
      </c>
      <c r="L116" s="72">
        <v>0.55</v>
      </c>
      <c r="M116" s="106">
        <v>0.5</v>
      </c>
      <c r="O116" s="80">
        <v>0</v>
      </c>
      <c r="Q116" s="84" t="s">
        <v>362</v>
      </c>
      <c r="R116" s="85" t="s">
        <v>362</v>
      </c>
      <c r="S116" s="79" t="s">
        <v>363</v>
      </c>
    </row>
    <row r="117" spans="2:19" ht="28.5">
      <c r="B117" s="72" t="s">
        <v>197</v>
      </c>
      <c r="C117" s="72" t="s">
        <v>21</v>
      </c>
      <c r="D117" s="72" t="s">
        <v>30</v>
      </c>
      <c r="F117" s="72" t="s">
        <v>25</v>
      </c>
      <c r="G117" s="72" t="s">
        <v>169</v>
      </c>
      <c r="H117" s="72">
        <v>0.45</v>
      </c>
      <c r="I117" s="72">
        <v>0.5</v>
      </c>
      <c r="J117" s="72">
        <v>0.5</v>
      </c>
      <c r="K117" s="72">
        <v>0.5</v>
      </c>
      <c r="L117" s="72">
        <v>0.55</v>
      </c>
      <c r="M117" s="106">
        <v>0.5</v>
      </c>
      <c r="O117" s="80">
        <v>0</v>
      </c>
      <c r="Q117" s="84" t="s">
        <v>362</v>
      </c>
      <c r="R117" s="85" t="s">
        <v>362</v>
      </c>
      <c r="S117" s="79" t="s">
        <v>363</v>
      </c>
    </row>
    <row r="118" spans="2:19" ht="28.5">
      <c r="B118" s="72" t="s">
        <v>198</v>
      </c>
      <c r="C118" s="72" t="s">
        <v>21</v>
      </c>
      <c r="D118" s="72" t="s">
        <v>31</v>
      </c>
      <c r="G118" s="72" t="s">
        <v>168</v>
      </c>
      <c r="H118" s="72">
        <v>0.02</v>
      </c>
      <c r="I118" s="72">
        <v>0.02</v>
      </c>
      <c r="J118" s="72">
        <v>0.5</v>
      </c>
      <c r="K118" s="72">
        <v>0.5</v>
      </c>
      <c r="L118" s="72">
        <v>0.55</v>
      </c>
      <c r="M118" s="106">
        <v>0.5</v>
      </c>
      <c r="O118" s="80">
        <v>0</v>
      </c>
      <c r="Q118" s="84" t="s">
        <v>362</v>
      </c>
      <c r="R118" s="85" t="s">
        <v>362</v>
      </c>
      <c r="S118" s="79" t="s">
        <v>363</v>
      </c>
    </row>
    <row r="119" spans="2:19" ht="28.5">
      <c r="B119" s="72" t="s">
        <v>199</v>
      </c>
      <c r="C119" s="72" t="s">
        <v>21</v>
      </c>
      <c r="D119" s="72" t="s">
        <v>69</v>
      </c>
      <c r="E119" s="72" t="s">
        <v>32</v>
      </c>
      <c r="F119" s="72" t="s">
        <v>25</v>
      </c>
      <c r="G119" s="72" t="s">
        <v>169</v>
      </c>
      <c r="H119" s="72">
        <v>0.19</v>
      </c>
      <c r="I119" s="72">
        <v>0.2</v>
      </c>
      <c r="J119" s="72">
        <v>0.5</v>
      </c>
      <c r="K119" s="72">
        <v>0.5</v>
      </c>
      <c r="L119" s="72">
        <v>0.55</v>
      </c>
      <c r="M119" s="106">
        <v>0.5</v>
      </c>
      <c r="O119" s="80">
        <v>0</v>
      </c>
      <c r="Q119" s="84" t="s">
        <v>362</v>
      </c>
      <c r="R119" s="85" t="s">
        <v>362</v>
      </c>
      <c r="S119" s="79" t="s">
        <v>363</v>
      </c>
    </row>
    <row r="120" spans="2:19" ht="28.5">
      <c r="B120" s="72" t="s">
        <v>200</v>
      </c>
      <c r="C120" s="72" t="s">
        <v>21</v>
      </c>
      <c r="D120" s="72" t="s">
        <v>70</v>
      </c>
      <c r="E120" s="72" t="s">
        <v>33</v>
      </c>
      <c r="F120" s="72" t="s">
        <v>25</v>
      </c>
      <c r="G120" s="72" t="s">
        <v>169</v>
      </c>
      <c r="H120" s="72">
        <v>0.18</v>
      </c>
      <c r="I120" s="72">
        <v>0.2</v>
      </c>
      <c r="J120" s="72">
        <v>0.5</v>
      </c>
      <c r="K120" s="72">
        <v>0.5</v>
      </c>
      <c r="L120" s="72">
        <v>0.55</v>
      </c>
      <c r="M120" s="106">
        <v>0.5</v>
      </c>
      <c r="O120" s="80">
        <v>0</v>
      </c>
      <c r="Q120" s="84" t="s">
        <v>362</v>
      </c>
      <c r="R120" s="85" t="s">
        <v>362</v>
      </c>
      <c r="S120" s="79" t="s">
        <v>363</v>
      </c>
    </row>
    <row r="121" spans="2:19" ht="28.5">
      <c r="B121" s="72" t="s">
        <v>99</v>
      </c>
      <c r="C121" s="72" t="s">
        <v>21</v>
      </c>
      <c r="D121" s="72" t="s">
        <v>100</v>
      </c>
      <c r="G121" s="72" t="s">
        <v>343</v>
      </c>
      <c r="H121" s="72">
        <v>0.71</v>
      </c>
      <c r="I121" s="72">
        <v>0.78</v>
      </c>
      <c r="J121" s="72">
        <v>0.5</v>
      </c>
      <c r="K121" s="72">
        <v>0.5</v>
      </c>
      <c r="L121" s="72">
        <v>0.55</v>
      </c>
      <c r="M121" s="106">
        <v>0.5</v>
      </c>
      <c r="O121" s="80">
        <v>0</v>
      </c>
      <c r="Q121" s="84" t="s">
        <v>362</v>
      </c>
      <c r="R121" s="85" t="s">
        <v>362</v>
      </c>
      <c r="S121" s="79" t="s">
        <v>363</v>
      </c>
    </row>
    <row r="122" spans="2:19" ht="28.5">
      <c r="B122" s="72" t="s">
        <v>98</v>
      </c>
      <c r="C122" s="72" t="s">
        <v>21</v>
      </c>
      <c r="D122" s="72" t="s">
        <v>101</v>
      </c>
      <c r="G122" s="72" t="s">
        <v>343</v>
      </c>
      <c r="H122" s="72">
        <v>0.36</v>
      </c>
      <c r="I122" s="72">
        <v>0.39</v>
      </c>
      <c r="J122" s="72">
        <v>0.5</v>
      </c>
      <c r="K122" s="72">
        <v>0.5</v>
      </c>
      <c r="L122" s="72">
        <v>0.55</v>
      </c>
      <c r="M122" s="106">
        <v>0.5</v>
      </c>
      <c r="O122" s="80">
        <v>0</v>
      </c>
      <c r="Q122" s="84" t="s">
        <v>362</v>
      </c>
      <c r="R122" s="85" t="s">
        <v>362</v>
      </c>
      <c r="S122" s="79" t="s">
        <v>363</v>
      </c>
    </row>
    <row r="123" spans="2:20" ht="28.5">
      <c r="B123" s="72" t="s">
        <v>201</v>
      </c>
      <c r="C123" s="72" t="s">
        <v>34</v>
      </c>
      <c r="D123" s="72" t="s">
        <v>35</v>
      </c>
      <c r="G123" s="72" t="s">
        <v>168</v>
      </c>
      <c r="H123" s="72">
        <v>0.26</v>
      </c>
      <c r="I123" s="72">
        <v>0.57</v>
      </c>
      <c r="J123" s="72">
        <v>0.8</v>
      </c>
      <c r="K123" s="72">
        <v>1</v>
      </c>
      <c r="L123" s="72">
        <v>0.3</v>
      </c>
      <c r="M123" s="106">
        <v>1</v>
      </c>
      <c r="N123" s="72">
        <v>1</v>
      </c>
      <c r="O123" s="80">
        <v>0.11</v>
      </c>
      <c r="P123" s="79">
        <v>2160</v>
      </c>
      <c r="Q123" s="84" t="s">
        <v>362</v>
      </c>
      <c r="R123" s="85" t="s">
        <v>362</v>
      </c>
      <c r="S123" s="79" t="s">
        <v>362</v>
      </c>
      <c r="T123" s="79">
        <v>0</v>
      </c>
    </row>
    <row r="124" spans="2:20" ht="28.5">
      <c r="B124" s="72" t="s">
        <v>202</v>
      </c>
      <c r="C124" s="72" t="s">
        <v>34</v>
      </c>
      <c r="D124" s="72" t="s">
        <v>53</v>
      </c>
      <c r="G124" s="72" t="s">
        <v>168</v>
      </c>
      <c r="H124" s="72">
        <v>0</v>
      </c>
      <c r="I124" s="72">
        <v>0.18</v>
      </c>
      <c r="J124" s="72">
        <v>0.8</v>
      </c>
      <c r="K124" s="72">
        <v>1</v>
      </c>
      <c r="M124" s="106">
        <v>1</v>
      </c>
      <c r="N124" s="72">
        <v>1</v>
      </c>
      <c r="O124" s="80">
        <v>0.03</v>
      </c>
      <c r="P124" s="79">
        <v>37500</v>
      </c>
      <c r="Q124" s="84" t="s">
        <v>363</v>
      </c>
      <c r="R124" s="85" t="s">
        <v>362</v>
      </c>
      <c r="S124" s="79" t="s">
        <v>362</v>
      </c>
      <c r="T124" s="79">
        <v>0</v>
      </c>
    </row>
    <row r="125" spans="2:20" ht="28.5">
      <c r="B125" s="72" t="s">
        <v>204</v>
      </c>
      <c r="C125" s="72" t="s">
        <v>34</v>
      </c>
      <c r="D125" s="72" t="s">
        <v>54</v>
      </c>
      <c r="G125" s="72" t="s">
        <v>168</v>
      </c>
      <c r="H125" s="72">
        <v>0.66</v>
      </c>
      <c r="I125" s="72">
        <v>0.49</v>
      </c>
      <c r="J125" s="72">
        <v>0.8</v>
      </c>
      <c r="K125" s="72">
        <v>1</v>
      </c>
      <c r="M125" s="106">
        <v>1</v>
      </c>
      <c r="N125" s="72">
        <v>1</v>
      </c>
      <c r="O125" s="80">
        <v>0.1</v>
      </c>
      <c r="P125" s="79">
        <v>13000</v>
      </c>
      <c r="Q125" s="84" t="s">
        <v>362</v>
      </c>
      <c r="R125" s="85" t="s">
        <v>362</v>
      </c>
      <c r="S125" s="79" t="s">
        <v>362</v>
      </c>
      <c r="T125" s="79">
        <v>0</v>
      </c>
    </row>
    <row r="126" spans="2:20" ht="28.5">
      <c r="B126" s="72" t="s">
        <v>205</v>
      </c>
      <c r="C126" s="72" t="s">
        <v>34</v>
      </c>
      <c r="D126" s="72" t="s">
        <v>71</v>
      </c>
      <c r="G126" s="72" t="s">
        <v>168</v>
      </c>
      <c r="H126" s="72">
        <v>0</v>
      </c>
      <c r="I126" s="72">
        <v>0.38</v>
      </c>
      <c r="M126" s="106">
        <v>1</v>
      </c>
      <c r="N126" s="72">
        <v>1</v>
      </c>
      <c r="O126" s="80">
        <v>0.07</v>
      </c>
      <c r="P126" s="79">
        <v>3640</v>
      </c>
      <c r="Q126" s="84" t="s">
        <v>363</v>
      </c>
      <c r="R126" s="85" t="s">
        <v>362</v>
      </c>
      <c r="S126" s="79" t="s">
        <v>362</v>
      </c>
      <c r="T126" s="79">
        <v>0</v>
      </c>
    </row>
    <row r="127" spans="2:20" ht="28.5">
      <c r="B127" s="72" t="s">
        <v>206</v>
      </c>
      <c r="C127" s="72" t="s">
        <v>34</v>
      </c>
      <c r="D127" s="72" t="s">
        <v>72</v>
      </c>
      <c r="G127" s="72" t="s">
        <v>168</v>
      </c>
      <c r="H127" s="72">
        <v>0</v>
      </c>
      <c r="I127" s="72">
        <v>0.14</v>
      </c>
      <c r="M127" s="106">
        <v>1</v>
      </c>
      <c r="N127" s="72">
        <v>1</v>
      </c>
      <c r="O127" s="80">
        <v>0.03</v>
      </c>
      <c r="P127" s="79">
        <v>5120</v>
      </c>
      <c r="Q127" s="84" t="s">
        <v>363</v>
      </c>
      <c r="R127" s="85" t="s">
        <v>362</v>
      </c>
      <c r="S127" s="79" t="s">
        <v>362</v>
      </c>
      <c r="T127" s="79">
        <v>0</v>
      </c>
    </row>
    <row r="128" spans="2:20" ht="28.5">
      <c r="B128" s="72" t="s">
        <v>207</v>
      </c>
      <c r="C128" s="72" t="s">
        <v>34</v>
      </c>
      <c r="D128" s="72" t="s">
        <v>36</v>
      </c>
      <c r="G128" s="72" t="s">
        <v>168</v>
      </c>
      <c r="H128" s="72">
        <v>0.17</v>
      </c>
      <c r="I128" s="72">
        <v>0.16</v>
      </c>
      <c r="J128" s="72">
        <v>0.8</v>
      </c>
      <c r="K128" s="72">
        <v>1</v>
      </c>
      <c r="L128" s="72">
        <v>0.3</v>
      </c>
      <c r="M128" s="106">
        <v>1</v>
      </c>
      <c r="N128" s="72">
        <v>1</v>
      </c>
      <c r="O128" s="80">
        <v>0.03</v>
      </c>
      <c r="P128" s="79">
        <v>7793.02336</v>
      </c>
      <c r="Q128" s="84" t="s">
        <v>362</v>
      </c>
      <c r="R128" s="85" t="s">
        <v>362</v>
      </c>
      <c r="S128" s="79" t="s">
        <v>362</v>
      </c>
      <c r="T128" s="79">
        <v>0</v>
      </c>
    </row>
    <row r="129" spans="2:20" ht="28.5">
      <c r="B129" s="72" t="s">
        <v>208</v>
      </c>
      <c r="C129" s="72" t="s">
        <v>34</v>
      </c>
      <c r="D129" s="72" t="s">
        <v>73</v>
      </c>
      <c r="G129" s="72" t="s">
        <v>168</v>
      </c>
      <c r="H129" s="72">
        <v>0</v>
      </c>
      <c r="I129" s="72">
        <v>0.62</v>
      </c>
      <c r="N129" s="72">
        <v>1</v>
      </c>
      <c r="O129" s="80">
        <v>0.12</v>
      </c>
      <c r="P129" s="79">
        <v>6630</v>
      </c>
      <c r="Q129" s="84" t="s">
        <v>363</v>
      </c>
      <c r="R129" s="85" t="s">
        <v>362</v>
      </c>
      <c r="S129" s="79" t="s">
        <v>362</v>
      </c>
      <c r="T129" s="79">
        <v>0</v>
      </c>
    </row>
    <row r="130" spans="2:20" ht="28.5">
      <c r="B130" s="72" t="s">
        <v>209</v>
      </c>
      <c r="C130" s="72" t="s">
        <v>34</v>
      </c>
      <c r="D130" s="72" t="s">
        <v>37</v>
      </c>
      <c r="G130" s="72" t="s">
        <v>168</v>
      </c>
      <c r="H130" s="72">
        <v>0.62</v>
      </c>
      <c r="I130" s="72">
        <v>0.49</v>
      </c>
      <c r="J130" s="72">
        <v>0.8</v>
      </c>
      <c r="K130" s="72">
        <v>1</v>
      </c>
      <c r="L130" s="72">
        <v>0.3</v>
      </c>
      <c r="M130" s="106">
        <v>1</v>
      </c>
      <c r="N130" s="72">
        <v>1</v>
      </c>
      <c r="O130" s="80">
        <v>0.1</v>
      </c>
      <c r="P130" s="79">
        <v>15630.000000000002</v>
      </c>
      <c r="Q130" s="84" t="s">
        <v>362</v>
      </c>
      <c r="R130" s="85" t="s">
        <v>362</v>
      </c>
      <c r="S130" s="79" t="s">
        <v>362</v>
      </c>
      <c r="T130" s="79">
        <v>0</v>
      </c>
    </row>
    <row r="131" spans="2:20" ht="28.5">
      <c r="B131" s="72" t="s">
        <v>210</v>
      </c>
      <c r="C131" s="72" t="s">
        <v>34</v>
      </c>
      <c r="D131" s="72" t="s">
        <v>55</v>
      </c>
      <c r="G131" s="72" t="s">
        <v>168</v>
      </c>
      <c r="H131" s="72">
        <v>0.04</v>
      </c>
      <c r="I131" s="72">
        <v>0.07</v>
      </c>
      <c r="J131" s="72">
        <v>0.8</v>
      </c>
      <c r="K131" s="72">
        <v>1</v>
      </c>
      <c r="M131" s="106">
        <v>1</v>
      </c>
      <c r="N131" s="72">
        <v>1</v>
      </c>
      <c r="O131" s="80">
        <v>0.01</v>
      </c>
      <c r="P131" s="79">
        <v>36730</v>
      </c>
      <c r="Q131" s="84" t="s">
        <v>362</v>
      </c>
      <c r="R131" s="85" t="s">
        <v>362</v>
      </c>
      <c r="S131" s="79" t="s">
        <v>362</v>
      </c>
      <c r="T131" s="79">
        <v>0</v>
      </c>
    </row>
    <row r="132" spans="2:20" ht="28.5">
      <c r="B132" s="72" t="s">
        <v>211</v>
      </c>
      <c r="C132" s="72" t="s">
        <v>34</v>
      </c>
      <c r="D132" s="72" t="s">
        <v>74</v>
      </c>
      <c r="G132" s="72" t="s">
        <v>168</v>
      </c>
      <c r="H132" s="72">
        <v>0</v>
      </c>
      <c r="I132" s="72">
        <v>0.1</v>
      </c>
      <c r="M132" s="106">
        <v>1</v>
      </c>
      <c r="N132" s="72">
        <v>1</v>
      </c>
      <c r="O132" s="80">
        <v>0.02</v>
      </c>
      <c r="P132" s="79">
        <v>23940</v>
      </c>
      <c r="Q132" s="84" t="s">
        <v>363</v>
      </c>
      <c r="R132" s="85" t="s">
        <v>362</v>
      </c>
      <c r="S132" s="79" t="s">
        <v>362</v>
      </c>
      <c r="T132" s="79">
        <v>0</v>
      </c>
    </row>
    <row r="133" spans="2:20" ht="28.5">
      <c r="B133" s="72" t="s">
        <v>212</v>
      </c>
      <c r="C133" s="72" t="s">
        <v>34</v>
      </c>
      <c r="D133" s="72" t="s">
        <v>56</v>
      </c>
      <c r="G133" s="72" t="s">
        <v>168</v>
      </c>
      <c r="H133" s="72">
        <v>0.02</v>
      </c>
      <c r="I133" s="72">
        <v>0.11</v>
      </c>
      <c r="J133" s="72">
        <v>0.8</v>
      </c>
      <c r="K133" s="72">
        <v>1</v>
      </c>
      <c r="M133" s="106">
        <v>1</v>
      </c>
      <c r="N133" s="72">
        <v>1</v>
      </c>
      <c r="O133" s="80">
        <v>0.02</v>
      </c>
      <c r="P133" s="79">
        <v>62570.00000000001</v>
      </c>
      <c r="Q133" s="84" t="s">
        <v>362</v>
      </c>
      <c r="R133" s="85" t="s">
        <v>362</v>
      </c>
      <c r="S133" s="79" t="s">
        <v>362</v>
      </c>
      <c r="T133" s="79">
        <v>0</v>
      </c>
    </row>
    <row r="134" spans="2:20" ht="28.5">
      <c r="B134" s="72" t="s">
        <v>213</v>
      </c>
      <c r="C134" s="72" t="s">
        <v>34</v>
      </c>
      <c r="D134" s="72" t="s">
        <v>57</v>
      </c>
      <c r="G134" s="72" t="s">
        <v>168</v>
      </c>
      <c r="H134" s="72">
        <v>0.11</v>
      </c>
      <c r="I134" s="72">
        <v>0.31</v>
      </c>
      <c r="J134" s="72">
        <v>0.8</v>
      </c>
      <c r="K134" s="72">
        <v>1</v>
      </c>
      <c r="M134" s="106">
        <v>1</v>
      </c>
      <c r="N134" s="72">
        <v>1</v>
      </c>
      <c r="O134" s="80">
        <v>0.06</v>
      </c>
      <c r="P134" s="79">
        <v>22120</v>
      </c>
      <c r="Q134" s="84" t="s">
        <v>362</v>
      </c>
      <c r="R134" s="85" t="s">
        <v>362</v>
      </c>
      <c r="S134" s="79" t="s">
        <v>362</v>
      </c>
      <c r="T134" s="79">
        <v>0</v>
      </c>
    </row>
    <row r="135" spans="2:20" ht="28.5">
      <c r="B135" s="72" t="s">
        <v>214</v>
      </c>
      <c r="C135" s="72" t="s">
        <v>34</v>
      </c>
      <c r="D135" s="72" t="s">
        <v>75</v>
      </c>
      <c r="G135" s="72" t="s">
        <v>168</v>
      </c>
      <c r="H135" s="72">
        <v>0</v>
      </c>
      <c r="I135" s="72">
        <v>0.07</v>
      </c>
      <c r="M135" s="106">
        <v>1</v>
      </c>
      <c r="N135" s="72">
        <v>1</v>
      </c>
      <c r="O135" s="80">
        <v>0.01</v>
      </c>
      <c r="P135" s="79">
        <v>56000</v>
      </c>
      <c r="Q135" s="84" t="s">
        <v>363</v>
      </c>
      <c r="R135" s="85" t="s">
        <v>362</v>
      </c>
      <c r="S135" s="79" t="s">
        <v>362</v>
      </c>
      <c r="T135" s="79">
        <v>0</v>
      </c>
    </row>
    <row r="136" spans="2:20" ht="28.5">
      <c r="B136" s="72" t="s">
        <v>215</v>
      </c>
      <c r="C136" s="72" t="s">
        <v>34</v>
      </c>
      <c r="D136" s="72" t="s">
        <v>58</v>
      </c>
      <c r="G136" s="72" t="s">
        <v>168</v>
      </c>
      <c r="H136" s="72">
        <v>0.13</v>
      </c>
      <c r="I136" s="72">
        <v>0.15</v>
      </c>
      <c r="J136" s="72">
        <v>0.8</v>
      </c>
      <c r="K136" s="72">
        <v>1</v>
      </c>
      <c r="M136" s="106">
        <v>1</v>
      </c>
      <c r="N136" s="72">
        <v>1</v>
      </c>
      <c r="O136" s="80">
        <v>0.03</v>
      </c>
      <c r="P136" s="79">
        <v>14830.000000000002</v>
      </c>
      <c r="Q136" s="84" t="s">
        <v>362</v>
      </c>
      <c r="R136" s="85" t="s">
        <v>362</v>
      </c>
      <c r="S136" s="79" t="s">
        <v>362</v>
      </c>
      <c r="T136" s="79">
        <v>0</v>
      </c>
    </row>
    <row r="137" spans="2:20" ht="28.5">
      <c r="B137" s="72" t="s">
        <v>216</v>
      </c>
      <c r="C137" s="72" t="s">
        <v>34</v>
      </c>
      <c r="D137" s="72" t="s">
        <v>59</v>
      </c>
      <c r="G137" s="72" t="s">
        <v>168</v>
      </c>
      <c r="H137" s="72">
        <v>0.07</v>
      </c>
      <c r="I137" s="72">
        <v>0.15</v>
      </c>
      <c r="J137" s="72">
        <v>0.8</v>
      </c>
      <c r="K137" s="72">
        <v>1</v>
      </c>
      <c r="M137" s="106">
        <v>1</v>
      </c>
      <c r="N137" s="72">
        <v>1</v>
      </c>
      <c r="O137" s="80">
        <v>0.03</v>
      </c>
      <c r="P137" s="79">
        <v>13757.083490744239</v>
      </c>
      <c r="Q137" s="84" t="s">
        <v>362</v>
      </c>
      <c r="R137" s="85" t="s">
        <v>362</v>
      </c>
      <c r="S137" s="79" t="s">
        <v>362</v>
      </c>
      <c r="T137" s="79">
        <v>0</v>
      </c>
    </row>
    <row r="138" spans="2:20" ht="28.5">
      <c r="B138" s="72" t="s">
        <v>217</v>
      </c>
      <c r="C138" s="72" t="s">
        <v>34</v>
      </c>
      <c r="D138" s="72" t="s">
        <v>76</v>
      </c>
      <c r="G138" s="72" t="s">
        <v>168</v>
      </c>
      <c r="H138" s="72">
        <v>0</v>
      </c>
      <c r="I138" s="72">
        <v>0.85</v>
      </c>
      <c r="M138" s="106">
        <v>1</v>
      </c>
      <c r="N138" s="72">
        <v>1</v>
      </c>
      <c r="O138" s="80">
        <v>0.17</v>
      </c>
      <c r="P138" s="79">
        <v>15500</v>
      </c>
      <c r="Q138" s="84" t="s">
        <v>363</v>
      </c>
      <c r="R138" s="85" t="s">
        <v>362</v>
      </c>
      <c r="S138" s="79" t="s">
        <v>362</v>
      </c>
      <c r="T138" s="79">
        <v>0</v>
      </c>
    </row>
    <row r="139" spans="2:20" ht="28.5">
      <c r="B139" s="72" t="s">
        <v>218</v>
      </c>
      <c r="C139" s="72" t="s">
        <v>34</v>
      </c>
      <c r="D139" s="72" t="s">
        <v>77</v>
      </c>
      <c r="G139" s="72" t="s">
        <v>168</v>
      </c>
      <c r="H139" s="72">
        <v>0</v>
      </c>
      <c r="I139" s="72">
        <v>0.11</v>
      </c>
      <c r="M139" s="106">
        <v>1</v>
      </c>
      <c r="N139" s="72">
        <v>1</v>
      </c>
      <c r="O139" s="80">
        <v>0.02</v>
      </c>
      <c r="P139" s="79">
        <v>24838</v>
      </c>
      <c r="Q139" s="84" t="s">
        <v>363</v>
      </c>
      <c r="R139" s="85" t="s">
        <v>362</v>
      </c>
      <c r="S139" s="79" t="s">
        <v>362</v>
      </c>
      <c r="T139" s="79">
        <v>0</v>
      </c>
    </row>
    <row r="140" spans="2:20" ht="28.5">
      <c r="B140" s="72" t="s">
        <v>219</v>
      </c>
      <c r="C140" s="72" t="s">
        <v>34</v>
      </c>
      <c r="D140" s="72" t="s">
        <v>78</v>
      </c>
      <c r="G140" s="72" t="s">
        <v>168</v>
      </c>
      <c r="H140" s="72">
        <v>0</v>
      </c>
      <c r="I140" s="72">
        <v>0.32</v>
      </c>
      <c r="M140" s="106">
        <v>1</v>
      </c>
      <c r="N140" s="72">
        <v>1</v>
      </c>
      <c r="O140" s="80">
        <v>0.06</v>
      </c>
      <c r="P140" s="79">
        <v>23400</v>
      </c>
      <c r="Q140" s="84" t="s">
        <v>363</v>
      </c>
      <c r="R140" s="85" t="s">
        <v>362</v>
      </c>
      <c r="S140" s="79" t="s">
        <v>362</v>
      </c>
      <c r="T140" s="79">
        <v>0</v>
      </c>
    </row>
    <row r="141" spans="2:20" ht="28.5">
      <c r="B141" s="72" t="s">
        <v>220</v>
      </c>
      <c r="C141" s="72" t="s">
        <v>34</v>
      </c>
      <c r="D141" s="72" t="s">
        <v>39</v>
      </c>
      <c r="G141" s="72" t="s">
        <v>168</v>
      </c>
      <c r="H141" s="72">
        <v>0.08</v>
      </c>
      <c r="I141" s="72">
        <v>0.21</v>
      </c>
      <c r="J141" s="72">
        <v>0.8</v>
      </c>
      <c r="K141" s="72">
        <v>1</v>
      </c>
      <c r="L141" s="72">
        <v>0.3</v>
      </c>
      <c r="M141" s="106">
        <v>1</v>
      </c>
      <c r="N141" s="72">
        <v>1</v>
      </c>
      <c r="O141" s="80">
        <v>0.04</v>
      </c>
      <c r="P141" s="79">
        <v>35600</v>
      </c>
      <c r="Q141" s="84" t="s">
        <v>362</v>
      </c>
      <c r="R141" s="85" t="s">
        <v>362</v>
      </c>
      <c r="S141" s="79" t="s">
        <v>362</v>
      </c>
      <c r="T141" s="79">
        <v>0</v>
      </c>
    </row>
    <row r="142" spans="2:20" ht="28.5">
      <c r="B142" s="72" t="s">
        <v>221</v>
      </c>
      <c r="C142" s="72" t="s">
        <v>34</v>
      </c>
      <c r="D142" s="72" t="s">
        <v>156</v>
      </c>
      <c r="E142" s="72" t="s">
        <v>40</v>
      </c>
      <c r="G142" s="72" t="s">
        <v>168</v>
      </c>
      <c r="H142" s="72">
        <v>0.2</v>
      </c>
      <c r="I142" s="72">
        <v>0.15</v>
      </c>
      <c r="J142" s="72">
        <v>0.8</v>
      </c>
      <c r="K142" s="72">
        <v>1</v>
      </c>
      <c r="L142" s="72">
        <v>0.3</v>
      </c>
      <c r="M142" s="106">
        <v>1</v>
      </c>
      <c r="N142" s="72">
        <v>1</v>
      </c>
      <c r="O142" s="80">
        <v>0.03</v>
      </c>
      <c r="P142" s="79">
        <v>37600</v>
      </c>
      <c r="Q142" s="84" t="s">
        <v>362</v>
      </c>
      <c r="R142" s="85" t="s">
        <v>362</v>
      </c>
      <c r="S142" s="79" t="s">
        <v>362</v>
      </c>
      <c r="T142" s="79">
        <v>0</v>
      </c>
    </row>
    <row r="143" spans="2:20" ht="28.5">
      <c r="B143" s="72" t="s">
        <v>468</v>
      </c>
      <c r="C143" s="72" t="s">
        <v>34</v>
      </c>
      <c r="D143" s="72" t="s">
        <v>469</v>
      </c>
      <c r="E143" s="72" t="s">
        <v>60</v>
      </c>
      <c r="G143" s="72" t="s">
        <v>168</v>
      </c>
      <c r="H143" s="72">
        <v>0.07</v>
      </c>
      <c r="I143" s="72">
        <v>0.12</v>
      </c>
      <c r="J143" s="72">
        <v>0.8</v>
      </c>
      <c r="K143" s="72">
        <v>1</v>
      </c>
      <c r="M143" s="106">
        <v>1</v>
      </c>
      <c r="N143" s="72">
        <v>1</v>
      </c>
      <c r="O143" s="80">
        <v>0.02</v>
      </c>
      <c r="P143" s="79">
        <v>31180</v>
      </c>
      <c r="Q143" s="84" t="s">
        <v>362</v>
      </c>
      <c r="R143" s="85" t="s">
        <v>362</v>
      </c>
      <c r="S143" s="79" t="s">
        <v>362</v>
      </c>
      <c r="T143" s="79">
        <v>0</v>
      </c>
    </row>
    <row r="144" spans="2:20" ht="28.5">
      <c r="B144" s="72" t="s">
        <v>222</v>
      </c>
      <c r="C144" s="72" t="s">
        <v>34</v>
      </c>
      <c r="D144" s="72" t="s">
        <v>79</v>
      </c>
      <c r="G144" s="72" t="s">
        <v>168</v>
      </c>
      <c r="H144" s="72">
        <v>0</v>
      </c>
      <c r="I144" s="72">
        <v>0.59</v>
      </c>
      <c r="M144" s="106">
        <v>1</v>
      </c>
      <c r="N144" s="72">
        <v>1</v>
      </c>
      <c r="O144" s="80">
        <v>0.11</v>
      </c>
      <c r="P144" s="79">
        <v>300999.60000000003</v>
      </c>
      <c r="Q144" s="84" t="s">
        <v>363</v>
      </c>
      <c r="R144" s="85" t="s">
        <v>362</v>
      </c>
      <c r="S144" s="79" t="s">
        <v>362</v>
      </c>
      <c r="T144" s="79">
        <v>0</v>
      </c>
    </row>
    <row r="145" spans="2:20" ht="28.5">
      <c r="B145" s="72" t="s">
        <v>223</v>
      </c>
      <c r="C145" s="72" t="s">
        <v>34</v>
      </c>
      <c r="D145" s="72" t="s">
        <v>86</v>
      </c>
      <c r="G145" s="72" t="s">
        <v>168</v>
      </c>
      <c r="H145" s="72">
        <v>0</v>
      </c>
      <c r="I145" s="72">
        <v>0.3</v>
      </c>
      <c r="M145" s="106">
        <v>1</v>
      </c>
      <c r="N145" s="72">
        <v>1</v>
      </c>
      <c r="O145" s="80">
        <v>0.06</v>
      </c>
      <c r="P145" s="79">
        <v>29700</v>
      </c>
      <c r="Q145" s="84" t="s">
        <v>363</v>
      </c>
      <c r="R145" s="85" t="s">
        <v>362</v>
      </c>
      <c r="S145" s="79" t="s">
        <v>362</v>
      </c>
      <c r="T145" s="79">
        <v>0</v>
      </c>
    </row>
    <row r="146" spans="2:20" ht="28.5">
      <c r="B146" s="72" t="s">
        <v>471</v>
      </c>
      <c r="C146" s="72" t="s">
        <v>34</v>
      </c>
      <c r="D146" s="72" t="s">
        <v>470</v>
      </c>
      <c r="G146" s="72" t="s">
        <v>168</v>
      </c>
      <c r="H146" s="72">
        <v>0.01</v>
      </c>
      <c r="I146" s="72">
        <v>0.05</v>
      </c>
      <c r="J146" s="72">
        <v>0.8</v>
      </c>
      <c r="K146" s="72">
        <v>1</v>
      </c>
      <c r="M146" s="106">
        <v>1</v>
      </c>
      <c r="N146" s="72">
        <v>1</v>
      </c>
      <c r="O146" s="80">
        <v>0.01</v>
      </c>
      <c r="P146" s="79">
        <v>54010</v>
      </c>
      <c r="Q146" s="84" t="s">
        <v>362</v>
      </c>
      <c r="R146" s="85" t="s">
        <v>362</v>
      </c>
      <c r="S146" s="79" t="s">
        <v>362</v>
      </c>
      <c r="T146" s="79">
        <v>0</v>
      </c>
    </row>
    <row r="147" spans="2:20" ht="28.5">
      <c r="B147" s="72" t="s">
        <v>224</v>
      </c>
      <c r="C147" s="72" t="s">
        <v>34</v>
      </c>
      <c r="D147" s="72" t="s">
        <v>61</v>
      </c>
      <c r="G147" s="72" t="s">
        <v>168</v>
      </c>
      <c r="H147" s="72">
        <v>0</v>
      </c>
      <c r="I147" s="72">
        <v>0.14</v>
      </c>
      <c r="J147" s="72">
        <v>0.8</v>
      </c>
      <c r="K147" s="72">
        <v>1</v>
      </c>
      <c r="M147" s="106">
        <v>1</v>
      </c>
      <c r="N147" s="72">
        <v>1</v>
      </c>
      <c r="O147" s="80">
        <v>0.03</v>
      </c>
      <c r="P147" s="79">
        <v>21161</v>
      </c>
      <c r="Q147" s="84" t="s">
        <v>363</v>
      </c>
      <c r="R147" s="85" t="s">
        <v>362</v>
      </c>
      <c r="S147" s="79" t="s">
        <v>362</v>
      </c>
      <c r="T147" s="79">
        <v>0</v>
      </c>
    </row>
    <row r="148" spans="2:20" ht="28.5">
      <c r="B148" s="72" t="s">
        <v>225</v>
      </c>
      <c r="C148" s="72" t="s">
        <v>34</v>
      </c>
      <c r="D148" s="72" t="s">
        <v>80</v>
      </c>
      <c r="G148" s="72" t="s">
        <v>168</v>
      </c>
      <c r="H148" s="72">
        <v>0</v>
      </c>
      <c r="I148" s="72">
        <v>0.32</v>
      </c>
      <c r="M148" s="106">
        <v>1</v>
      </c>
      <c r="N148" s="72">
        <v>1</v>
      </c>
      <c r="O148" s="80">
        <v>0.06</v>
      </c>
      <c r="P148" s="79">
        <v>17000</v>
      </c>
      <c r="Q148" s="84" t="s">
        <v>363</v>
      </c>
      <c r="R148" s="85" t="s">
        <v>362</v>
      </c>
      <c r="S148" s="79" t="s">
        <v>362</v>
      </c>
      <c r="T148" s="79">
        <v>0</v>
      </c>
    </row>
    <row r="149" spans="2:20" ht="28.5">
      <c r="B149" s="72" t="s">
        <v>226</v>
      </c>
      <c r="C149" s="72" t="s">
        <v>34</v>
      </c>
      <c r="D149" s="72" t="s">
        <v>62</v>
      </c>
      <c r="G149" s="72" t="s">
        <v>168</v>
      </c>
      <c r="H149" s="72">
        <v>0.08</v>
      </c>
      <c r="I149" s="72">
        <v>0.32</v>
      </c>
      <c r="J149" s="72">
        <v>0.8</v>
      </c>
      <c r="K149" s="72">
        <v>1</v>
      </c>
      <c r="M149" s="106">
        <v>1</v>
      </c>
      <c r="N149" s="72">
        <v>1</v>
      </c>
      <c r="O149" s="80">
        <v>0.06</v>
      </c>
      <c r="P149" s="79">
        <v>18320</v>
      </c>
      <c r="Q149" s="84" t="s">
        <v>362</v>
      </c>
      <c r="R149" s="85" t="s">
        <v>362</v>
      </c>
      <c r="S149" s="79" t="s">
        <v>362</v>
      </c>
      <c r="T149" s="79">
        <v>0</v>
      </c>
    </row>
    <row r="150" spans="2:20" ht="28.5">
      <c r="B150" s="72" t="s">
        <v>227</v>
      </c>
      <c r="C150" s="72" t="s">
        <v>34</v>
      </c>
      <c r="D150" s="72" t="s">
        <v>63</v>
      </c>
      <c r="G150" s="72" t="s">
        <v>168</v>
      </c>
      <c r="H150" s="72">
        <v>0.08</v>
      </c>
      <c r="I150" s="72">
        <v>0.18</v>
      </c>
      <c r="J150" s="72">
        <v>0.8</v>
      </c>
      <c r="K150" s="72">
        <v>1</v>
      </c>
      <c r="M150" s="106">
        <v>1</v>
      </c>
      <c r="N150" s="72">
        <v>1</v>
      </c>
      <c r="O150" s="80">
        <v>0.03</v>
      </c>
      <c r="P150" s="79">
        <v>32200</v>
      </c>
      <c r="Q150" s="84" t="s">
        <v>362</v>
      </c>
      <c r="R150" s="85" t="s">
        <v>362</v>
      </c>
      <c r="S150" s="79" t="s">
        <v>362</v>
      </c>
      <c r="T150" s="79">
        <v>0</v>
      </c>
    </row>
    <row r="151" spans="2:20" ht="28.5">
      <c r="B151" s="72" t="s">
        <v>228</v>
      </c>
      <c r="C151" s="72" t="s">
        <v>34</v>
      </c>
      <c r="D151" s="72" t="s">
        <v>64</v>
      </c>
      <c r="G151" s="72" t="s">
        <v>168</v>
      </c>
      <c r="H151" s="72">
        <v>0.28</v>
      </c>
      <c r="I151" s="72">
        <v>0.93</v>
      </c>
      <c r="J151" s="72">
        <v>0.8</v>
      </c>
      <c r="K151" s="72">
        <v>1</v>
      </c>
      <c r="M151" s="106">
        <v>1</v>
      </c>
      <c r="N151" s="72">
        <v>1</v>
      </c>
      <c r="O151" s="80">
        <v>0.18</v>
      </c>
      <c r="P151" s="79">
        <v>647</v>
      </c>
      <c r="Q151" s="84" t="s">
        <v>362</v>
      </c>
      <c r="R151" s="85" t="s">
        <v>362</v>
      </c>
      <c r="S151" s="79" t="s">
        <v>362</v>
      </c>
      <c r="T151" s="79">
        <v>0</v>
      </c>
    </row>
    <row r="152" spans="2:20" ht="28.5">
      <c r="B152" s="72" t="s">
        <v>229</v>
      </c>
      <c r="C152" s="72" t="s">
        <v>34</v>
      </c>
      <c r="D152" s="72" t="s">
        <v>65</v>
      </c>
      <c r="G152" s="72" t="s">
        <v>168</v>
      </c>
      <c r="H152" s="72">
        <v>0.14</v>
      </c>
      <c r="I152" s="72">
        <v>0.22</v>
      </c>
      <c r="J152" s="72">
        <v>0.8</v>
      </c>
      <c r="K152" s="72">
        <v>1</v>
      </c>
      <c r="M152" s="106">
        <v>1</v>
      </c>
      <c r="N152" s="72">
        <v>1</v>
      </c>
      <c r="O152" s="80">
        <v>0.04</v>
      </c>
      <c r="P152" s="79">
        <v>31680</v>
      </c>
      <c r="Q152" s="84" t="s">
        <v>362</v>
      </c>
      <c r="R152" s="85" t="s">
        <v>362</v>
      </c>
      <c r="S152" s="79" t="s">
        <v>362</v>
      </c>
      <c r="T152" s="79">
        <v>0</v>
      </c>
    </row>
    <row r="153" spans="2:20" ht="28.5">
      <c r="B153" s="72" t="s">
        <v>230</v>
      </c>
      <c r="C153" s="72" t="s">
        <v>34</v>
      </c>
      <c r="D153" s="72" t="s">
        <v>66</v>
      </c>
      <c r="G153" s="72" t="s">
        <v>168</v>
      </c>
      <c r="H153" s="72">
        <v>0.15</v>
      </c>
      <c r="I153" s="72">
        <v>0.22</v>
      </c>
      <c r="J153" s="72">
        <v>0.8</v>
      </c>
      <c r="K153" s="72">
        <v>1</v>
      </c>
      <c r="M153" s="106">
        <v>1</v>
      </c>
      <c r="N153" s="72">
        <v>1</v>
      </c>
      <c r="O153" s="80">
        <v>0.04</v>
      </c>
      <c r="P153" s="79">
        <v>16120</v>
      </c>
      <c r="Q153" s="84" t="s">
        <v>362</v>
      </c>
      <c r="R153" s="85" t="s">
        <v>362</v>
      </c>
      <c r="S153" s="79" t="s">
        <v>362</v>
      </c>
      <c r="T153" s="79">
        <v>0</v>
      </c>
    </row>
    <row r="154" spans="2:20" ht="28.5">
      <c r="B154" s="72" t="s">
        <v>231</v>
      </c>
      <c r="C154" s="72" t="s">
        <v>34</v>
      </c>
      <c r="D154" s="72" t="s">
        <v>81</v>
      </c>
      <c r="G154" s="72" t="s">
        <v>168</v>
      </c>
      <c r="H154" s="72">
        <v>0</v>
      </c>
      <c r="I154" s="72">
        <v>0.04</v>
      </c>
      <c r="M154" s="106">
        <v>1</v>
      </c>
      <c r="N154" s="72">
        <v>1</v>
      </c>
      <c r="O154" s="80">
        <v>0.01</v>
      </c>
      <c r="P154" s="79">
        <v>44900</v>
      </c>
      <c r="Q154" s="84" t="s">
        <v>363</v>
      </c>
      <c r="R154" s="85" t="s">
        <v>362</v>
      </c>
      <c r="S154" s="79" t="s">
        <v>362</v>
      </c>
      <c r="T154" s="79">
        <v>0</v>
      </c>
    </row>
    <row r="155" spans="2:20" ht="28.5">
      <c r="B155" s="72" t="s">
        <v>473</v>
      </c>
      <c r="C155" s="72" t="s">
        <v>34</v>
      </c>
      <c r="D155" s="72" t="s">
        <v>472</v>
      </c>
      <c r="G155" s="72" t="s">
        <v>168</v>
      </c>
      <c r="H155" s="72">
        <v>0</v>
      </c>
      <c r="I155" s="72">
        <v>1.45</v>
      </c>
      <c r="M155" s="106">
        <v>1</v>
      </c>
      <c r="N155" s="72">
        <v>1</v>
      </c>
      <c r="O155" s="80">
        <v>0.28</v>
      </c>
      <c r="P155" s="79">
        <v>13500</v>
      </c>
      <c r="Q155" s="84" t="s">
        <v>363</v>
      </c>
      <c r="R155" s="85" t="s">
        <v>362</v>
      </c>
      <c r="S155" s="79" t="s">
        <v>362</v>
      </c>
      <c r="T155" s="79">
        <v>0</v>
      </c>
    </row>
    <row r="156" spans="2:20" ht="28.5">
      <c r="B156" s="72" t="s">
        <v>232</v>
      </c>
      <c r="C156" s="72" t="s">
        <v>34</v>
      </c>
      <c r="D156" s="72" t="s">
        <v>233</v>
      </c>
      <c r="G156" s="72" t="s">
        <v>168</v>
      </c>
      <c r="H156" s="72">
        <v>0.15</v>
      </c>
      <c r="I156" s="72">
        <v>1.03</v>
      </c>
      <c r="J156" s="72">
        <v>0.8</v>
      </c>
      <c r="K156" s="72">
        <v>1</v>
      </c>
      <c r="L156" s="72">
        <v>0.3</v>
      </c>
      <c r="M156" s="106">
        <v>1</v>
      </c>
      <c r="N156" s="72">
        <v>1</v>
      </c>
      <c r="O156" s="80">
        <v>0.2</v>
      </c>
      <c r="P156" s="79">
        <v>1979.1666666666667</v>
      </c>
      <c r="Q156" s="84" t="s">
        <v>362</v>
      </c>
      <c r="R156" s="85" t="s">
        <v>362</v>
      </c>
      <c r="S156" s="79" t="s">
        <v>362</v>
      </c>
      <c r="T156" s="79">
        <v>0</v>
      </c>
    </row>
    <row r="157" spans="2:20" ht="28.5">
      <c r="B157" s="72" t="s">
        <v>234</v>
      </c>
      <c r="C157" s="72" t="s">
        <v>34</v>
      </c>
      <c r="D157" s="72" t="s">
        <v>41</v>
      </c>
      <c r="G157" s="72" t="s">
        <v>168</v>
      </c>
      <c r="H157" s="72">
        <v>0.37</v>
      </c>
      <c r="I157" s="72">
        <v>0.37</v>
      </c>
      <c r="J157" s="72">
        <v>0.8</v>
      </c>
      <c r="K157" s="72">
        <v>1</v>
      </c>
      <c r="L157" s="72">
        <v>0.3</v>
      </c>
      <c r="M157" s="106">
        <v>1</v>
      </c>
      <c r="N157" s="72">
        <v>1</v>
      </c>
      <c r="O157" s="80">
        <v>0.07</v>
      </c>
      <c r="P157" s="79">
        <v>14600</v>
      </c>
      <c r="Q157" s="84" t="s">
        <v>362</v>
      </c>
      <c r="R157" s="85" t="s">
        <v>362</v>
      </c>
      <c r="S157" s="79" t="s">
        <v>362</v>
      </c>
      <c r="T157" s="79">
        <v>0</v>
      </c>
    </row>
    <row r="158" spans="2:20" ht="28.5">
      <c r="B158" s="72" t="s">
        <v>235</v>
      </c>
      <c r="C158" s="72" t="s">
        <v>34</v>
      </c>
      <c r="D158" s="72" t="s">
        <v>42</v>
      </c>
      <c r="G158" s="72" t="s">
        <v>168</v>
      </c>
      <c r="H158" s="72">
        <v>0.72</v>
      </c>
      <c r="I158" s="72">
        <v>0.39</v>
      </c>
      <c r="J158" s="72">
        <v>0.8</v>
      </c>
      <c r="K158" s="72">
        <v>1</v>
      </c>
      <c r="L158" s="72">
        <v>0.3</v>
      </c>
      <c r="M158" s="106">
        <v>1</v>
      </c>
      <c r="N158" s="72">
        <v>1</v>
      </c>
      <c r="O158" s="80">
        <v>0.08</v>
      </c>
      <c r="P158" s="79">
        <v>31680</v>
      </c>
      <c r="Q158" s="84" t="s">
        <v>362</v>
      </c>
      <c r="R158" s="85" t="s">
        <v>362</v>
      </c>
      <c r="S158" s="79" t="s">
        <v>362</v>
      </c>
      <c r="T158" s="79">
        <v>0</v>
      </c>
    </row>
    <row r="159" spans="2:20" ht="28.5">
      <c r="B159" s="72" t="s">
        <v>236</v>
      </c>
      <c r="C159" s="72" t="s">
        <v>34</v>
      </c>
      <c r="D159" s="72" t="s">
        <v>43</v>
      </c>
      <c r="G159" s="72" t="s">
        <v>168</v>
      </c>
      <c r="H159" s="72">
        <v>0.84</v>
      </c>
      <c r="I159" s="72">
        <v>0.72</v>
      </c>
      <c r="J159" s="72">
        <v>0.8</v>
      </c>
      <c r="K159" s="72">
        <v>1</v>
      </c>
      <c r="L159" s="72">
        <v>0.3</v>
      </c>
      <c r="M159" s="106">
        <v>1</v>
      </c>
      <c r="N159" s="72">
        <v>1</v>
      </c>
      <c r="O159" s="80">
        <v>0.14</v>
      </c>
      <c r="P159" s="79">
        <v>50300</v>
      </c>
      <c r="Q159" s="84" t="s">
        <v>362</v>
      </c>
      <c r="R159" s="85" t="s">
        <v>362</v>
      </c>
      <c r="S159" s="79" t="s">
        <v>362</v>
      </c>
      <c r="T159" s="79">
        <v>0</v>
      </c>
    </row>
    <row r="160" spans="2:20" ht="28.5">
      <c r="B160" s="72" t="s">
        <v>237</v>
      </c>
      <c r="C160" s="72" t="s">
        <v>34</v>
      </c>
      <c r="D160" s="72" t="s">
        <v>238</v>
      </c>
      <c r="E160" s="72" t="s">
        <v>38</v>
      </c>
      <c r="G160" s="72" t="s">
        <v>168</v>
      </c>
      <c r="H160" s="72">
        <v>0.09</v>
      </c>
      <c r="I160" s="72">
        <v>0.13</v>
      </c>
      <c r="J160" s="72">
        <v>0.8</v>
      </c>
      <c r="K160" s="72">
        <v>1</v>
      </c>
      <c r="L160" s="72">
        <v>0.3</v>
      </c>
      <c r="M160" s="106">
        <v>1</v>
      </c>
      <c r="N160" s="72">
        <v>1</v>
      </c>
      <c r="O160" s="80">
        <v>0.03</v>
      </c>
      <c r="P160" s="79">
        <v>16119.999999999998</v>
      </c>
      <c r="Q160" s="84" t="s">
        <v>362</v>
      </c>
      <c r="R160" s="85" t="s">
        <v>362</v>
      </c>
      <c r="S160" s="79" t="s">
        <v>362</v>
      </c>
      <c r="T160" s="79">
        <v>0</v>
      </c>
    </row>
    <row r="161" spans="2:20" ht="28.5">
      <c r="B161" s="72" t="s">
        <v>475</v>
      </c>
      <c r="C161" s="72" t="s">
        <v>34</v>
      </c>
      <c r="D161" s="72" t="s">
        <v>474</v>
      </c>
      <c r="G161" s="72" t="s">
        <v>168</v>
      </c>
      <c r="H161" s="72">
        <v>0</v>
      </c>
      <c r="I161" s="72">
        <v>0.18</v>
      </c>
      <c r="M161" s="106">
        <v>1</v>
      </c>
      <c r="N161" s="72">
        <v>1</v>
      </c>
      <c r="O161" s="80">
        <v>0.04</v>
      </c>
      <c r="P161" s="79">
        <v>21790</v>
      </c>
      <c r="Q161" s="84" t="s">
        <v>363</v>
      </c>
      <c r="R161" s="85" t="s">
        <v>362</v>
      </c>
      <c r="S161" s="79" t="s">
        <v>362</v>
      </c>
      <c r="T161" s="79">
        <v>0</v>
      </c>
    </row>
    <row r="162" spans="2:20" ht="28.5">
      <c r="B162" s="72" t="s">
        <v>239</v>
      </c>
      <c r="C162" s="72" t="s">
        <v>34</v>
      </c>
      <c r="D162" s="72" t="s">
        <v>82</v>
      </c>
      <c r="G162" s="72" t="s">
        <v>168</v>
      </c>
      <c r="H162" s="72">
        <v>0</v>
      </c>
      <c r="I162" s="72">
        <v>0.22</v>
      </c>
      <c r="M162" s="106">
        <v>1</v>
      </c>
      <c r="N162" s="72">
        <v>1</v>
      </c>
      <c r="O162" s="80">
        <v>0.04</v>
      </c>
      <c r="P162" s="79">
        <v>30622</v>
      </c>
      <c r="Q162" s="84" t="s">
        <v>363</v>
      </c>
      <c r="R162" s="85" t="s">
        <v>362</v>
      </c>
      <c r="S162" s="79" t="s">
        <v>362</v>
      </c>
      <c r="T162" s="79">
        <v>0</v>
      </c>
    </row>
    <row r="163" spans="2:20" ht="28.5">
      <c r="B163" s="72" t="s">
        <v>240</v>
      </c>
      <c r="C163" s="72" t="s">
        <v>34</v>
      </c>
      <c r="D163" s="72" t="s">
        <v>83</v>
      </c>
      <c r="G163" s="72" t="s">
        <v>168</v>
      </c>
      <c r="H163" s="72">
        <v>0</v>
      </c>
      <c r="I163" s="72">
        <v>0.23</v>
      </c>
      <c r="M163" s="106">
        <v>1</v>
      </c>
      <c r="N163" s="72">
        <v>1</v>
      </c>
      <c r="O163" s="80">
        <v>0.05</v>
      </c>
      <c r="P163" s="79">
        <v>9630</v>
      </c>
      <c r="Q163" s="84" t="s">
        <v>363</v>
      </c>
      <c r="R163" s="85" t="s">
        <v>362</v>
      </c>
      <c r="S163" s="79" t="s">
        <v>362</v>
      </c>
      <c r="T163" s="79">
        <v>0</v>
      </c>
    </row>
    <row r="164" spans="2:20" ht="28.5">
      <c r="B164" s="72" t="s">
        <v>241</v>
      </c>
      <c r="C164" s="72" t="s">
        <v>34</v>
      </c>
      <c r="D164" s="72" t="s">
        <v>44</v>
      </c>
      <c r="G164" s="72" t="s">
        <v>168</v>
      </c>
      <c r="H164" s="72">
        <v>0.64</v>
      </c>
      <c r="I164" s="72">
        <v>0.38</v>
      </c>
      <c r="J164" s="72">
        <v>0.8</v>
      </c>
      <c r="K164" s="72">
        <v>1</v>
      </c>
      <c r="L164" s="72">
        <v>0.3</v>
      </c>
      <c r="M164" s="106">
        <v>1</v>
      </c>
      <c r="N164" s="72">
        <v>1</v>
      </c>
      <c r="O164" s="80">
        <v>0.07</v>
      </c>
      <c r="P164" s="79">
        <v>87470</v>
      </c>
      <c r="Q164" s="84" t="s">
        <v>362</v>
      </c>
      <c r="R164" s="85" t="s">
        <v>362</v>
      </c>
      <c r="S164" s="79" t="s">
        <v>362</v>
      </c>
      <c r="T164" s="79">
        <v>0</v>
      </c>
    </row>
    <row r="165" spans="2:20" ht="28.5">
      <c r="B165" s="72" t="s">
        <v>242</v>
      </c>
      <c r="C165" s="72" t="s">
        <v>34</v>
      </c>
      <c r="D165" s="72" t="s">
        <v>84</v>
      </c>
      <c r="G165" s="72" t="s">
        <v>168</v>
      </c>
      <c r="H165" s="72">
        <v>0</v>
      </c>
      <c r="I165" s="72">
        <v>0.45</v>
      </c>
      <c r="M165" s="106">
        <v>1</v>
      </c>
      <c r="N165" s="72">
        <v>1</v>
      </c>
      <c r="O165" s="80">
        <v>0.09</v>
      </c>
      <c r="P165" s="79">
        <v>3580</v>
      </c>
      <c r="Q165" s="84" t="s">
        <v>363</v>
      </c>
      <c r="R165" s="85" t="s">
        <v>362</v>
      </c>
      <c r="S165" s="79" t="s">
        <v>362</v>
      </c>
      <c r="T165" s="79">
        <v>0</v>
      </c>
    </row>
    <row r="166" spans="2:20" ht="28.5">
      <c r="B166" s="72" t="s">
        <v>243</v>
      </c>
      <c r="C166" s="72" t="s">
        <v>34</v>
      </c>
      <c r="D166" s="72" t="s">
        <v>85</v>
      </c>
      <c r="G166" s="72" t="s">
        <v>168</v>
      </c>
      <c r="H166" s="72">
        <v>0</v>
      </c>
      <c r="I166" s="72">
        <v>0.02</v>
      </c>
      <c r="M166" s="106">
        <v>1</v>
      </c>
      <c r="N166" s="72">
        <v>1</v>
      </c>
      <c r="O166" s="80">
        <v>0</v>
      </c>
      <c r="P166" s="79">
        <v>36390</v>
      </c>
      <c r="Q166" s="84" t="s">
        <v>363</v>
      </c>
      <c r="R166" s="85" t="s">
        <v>362</v>
      </c>
      <c r="S166" s="79" t="s">
        <v>363</v>
      </c>
      <c r="T166" s="79">
        <v>0</v>
      </c>
    </row>
    <row r="167" spans="2:19" ht="28.5">
      <c r="B167" s="72" t="s">
        <v>244</v>
      </c>
      <c r="C167" s="72" t="s">
        <v>49</v>
      </c>
      <c r="D167" s="72" t="s">
        <v>51</v>
      </c>
      <c r="H167" s="72">
        <v>0</v>
      </c>
      <c r="I167" s="72">
        <v>0</v>
      </c>
      <c r="O167" s="80">
        <v>0</v>
      </c>
      <c r="P167" s="79">
        <v>0</v>
      </c>
      <c r="Q167" s="84" t="s">
        <v>363</v>
      </c>
      <c r="R167" s="85" t="s">
        <v>363</v>
      </c>
      <c r="S167" s="79" t="s">
        <v>363</v>
      </c>
    </row>
    <row r="168" spans="2:19" ht="28.5">
      <c r="B168" s="72" t="s">
        <v>245</v>
      </c>
      <c r="C168" s="72" t="s">
        <v>49</v>
      </c>
      <c r="D168" s="72" t="s">
        <v>52</v>
      </c>
      <c r="H168" s="72">
        <v>0</v>
      </c>
      <c r="I168" s="72">
        <v>0</v>
      </c>
      <c r="O168" s="80">
        <v>0</v>
      </c>
      <c r="P168" s="79">
        <v>0</v>
      </c>
      <c r="Q168" s="84" t="s">
        <v>363</v>
      </c>
      <c r="R168" s="85" t="s">
        <v>363</v>
      </c>
      <c r="S168" s="79" t="s">
        <v>363</v>
      </c>
    </row>
    <row r="169" spans="2:19" ht="14.25">
      <c r="B169" s="72" t="s">
        <v>246</v>
      </c>
      <c r="C169" s="72" t="s">
        <v>49</v>
      </c>
      <c r="D169" s="72" t="s">
        <v>50</v>
      </c>
      <c r="H169" s="72">
        <v>0</v>
      </c>
      <c r="I169" s="72">
        <v>0</v>
      </c>
      <c r="O169" s="80">
        <v>0</v>
      </c>
      <c r="P169" s="79">
        <v>0</v>
      </c>
      <c r="Q169" s="84" t="s">
        <v>363</v>
      </c>
      <c r="R169" s="85" t="s">
        <v>363</v>
      </c>
      <c r="S169" s="79" t="s">
        <v>363</v>
      </c>
    </row>
    <row r="272" ht="14.25">
      <c r="P272" s="79" t="s">
        <v>203</v>
      </c>
    </row>
    <row r="273" ht="14.25">
      <c r="P273" s="79" t="s">
        <v>203</v>
      </c>
    </row>
    <row r="274" spans="16:19" ht="14.25">
      <c r="P274" s="79" t="s">
        <v>203</v>
      </c>
      <c r="Q274" s="84" t="s">
        <v>363</v>
      </c>
      <c r="R274" s="85" t="s">
        <v>363</v>
      </c>
      <c r="S274" s="79" t="s">
        <v>363</v>
      </c>
    </row>
    <row r="275" spans="16:19" ht="14.25">
      <c r="P275" s="79" t="s">
        <v>203</v>
      </c>
      <c r="Q275" s="84" t="s">
        <v>363</v>
      </c>
      <c r="R275" s="85" t="s">
        <v>363</v>
      </c>
      <c r="S275" s="79" t="s">
        <v>363</v>
      </c>
    </row>
    <row r="276" spans="16:19" ht="14.25">
      <c r="P276" s="79" t="s">
        <v>203</v>
      </c>
      <c r="Q276" s="84" t="s">
        <v>363</v>
      </c>
      <c r="R276" s="85" t="s">
        <v>363</v>
      </c>
      <c r="S276" s="79" t="s">
        <v>363</v>
      </c>
    </row>
    <row r="277" spans="16:19" ht="14.25">
      <c r="P277" s="79" t="s">
        <v>203</v>
      </c>
      <c r="Q277" s="84" t="s">
        <v>363</v>
      </c>
      <c r="R277" s="85" t="s">
        <v>363</v>
      </c>
      <c r="S277" s="79" t="s">
        <v>363</v>
      </c>
    </row>
    <row r="278" spans="16:19" ht="14.25">
      <c r="P278" s="79" t="s">
        <v>203</v>
      </c>
      <c r="Q278" s="84" t="s">
        <v>363</v>
      </c>
      <c r="R278" s="85" t="s">
        <v>363</v>
      </c>
      <c r="S278" s="79" t="s">
        <v>363</v>
      </c>
    </row>
    <row r="279" spans="16:19" ht="14.25">
      <c r="P279" s="79" t="s">
        <v>203</v>
      </c>
      <c r="Q279" s="84" t="s">
        <v>363</v>
      </c>
      <c r="R279" s="85" t="s">
        <v>363</v>
      </c>
      <c r="S279" s="79" t="s">
        <v>363</v>
      </c>
    </row>
    <row r="280" spans="16:19" ht="14.25">
      <c r="P280" s="79" t="s">
        <v>203</v>
      </c>
      <c r="Q280" s="84" t="s">
        <v>363</v>
      </c>
      <c r="R280" s="85" t="s">
        <v>363</v>
      </c>
      <c r="S280" s="79" t="s">
        <v>363</v>
      </c>
    </row>
    <row r="281" spans="16:19" ht="14.25">
      <c r="P281" s="79" t="s">
        <v>203</v>
      </c>
      <c r="Q281" s="84" t="s">
        <v>363</v>
      </c>
      <c r="R281" s="85" t="s">
        <v>363</v>
      </c>
      <c r="S281" s="79" t="s">
        <v>363</v>
      </c>
    </row>
    <row r="282" spans="16:19" ht="14.25">
      <c r="P282" s="79" t="s">
        <v>203</v>
      </c>
      <c r="Q282" s="84" t="s">
        <v>363</v>
      </c>
      <c r="R282" s="85" t="s">
        <v>363</v>
      </c>
      <c r="S282" s="79" t="s">
        <v>363</v>
      </c>
    </row>
    <row r="283" spans="16:19" ht="14.25">
      <c r="P283" s="79" t="s">
        <v>203</v>
      </c>
      <c r="Q283" s="84" t="s">
        <v>363</v>
      </c>
      <c r="R283" s="85" t="s">
        <v>363</v>
      </c>
      <c r="S283" s="79" t="s">
        <v>363</v>
      </c>
    </row>
    <row r="284" spans="16:19" ht="14.25">
      <c r="P284" s="79" t="s">
        <v>203</v>
      </c>
      <c r="Q284" s="84" t="s">
        <v>363</v>
      </c>
      <c r="R284" s="85" t="s">
        <v>363</v>
      </c>
      <c r="S284" s="79" t="s">
        <v>363</v>
      </c>
    </row>
  </sheetData>
  <sheetProtection password="CB21" sheet="1" objects="1" scenarios="1"/>
  <mergeCells count="17">
    <mergeCell ref="C2:D2"/>
    <mergeCell ref="B11:B20"/>
    <mergeCell ref="B24:B33"/>
    <mergeCell ref="B44:B53"/>
    <mergeCell ref="C35:D35"/>
    <mergeCell ref="C39:D39"/>
    <mergeCell ref="C40:D40"/>
    <mergeCell ref="K2:L4"/>
    <mergeCell ref="F2:J4"/>
    <mergeCell ref="B68:H69"/>
    <mergeCell ref="M2:N2"/>
    <mergeCell ref="C3:D3"/>
    <mergeCell ref="B57:B66"/>
    <mergeCell ref="C36:D36"/>
    <mergeCell ref="C37:D37"/>
    <mergeCell ref="C38:D38"/>
    <mergeCell ref="B36:B40"/>
  </mergeCells>
  <printOptions horizontalCentered="1" verticalCentered="1"/>
  <pageMargins left="0.25" right="0.2" top="0.5" bottom="0.5" header="0.3" footer="0.3"/>
  <pageSetup fitToHeight="0" horizontalDpi="360" verticalDpi="360" orientation="landscape" pageOrder="overThenDown" scale="85" r:id="rId2"/>
  <headerFooter>
    <oddHeader>&amp;CCFAP Estimated Calculated Payment</oddHeader>
    <oddFooter>&amp;C&amp;F</oddFooter>
  </headerFooter>
  <rowBreaks count="4" manualBreakCount="4">
    <brk id="21" min="1" max="14" man="1"/>
    <brk id="42" min="1" max="14" man="1"/>
    <brk id="55" min="1" max="14" man="1"/>
    <brk id="74" min="1" max="15" man="1"/>
  </rowBreaks>
  <colBreaks count="1" manualBreakCount="1">
    <brk id="8" min="1"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TerHark</dc:creator>
  <cp:keywords/>
  <dc:description/>
  <cp:lastModifiedBy>Barry TerHark</cp:lastModifiedBy>
  <cp:lastPrinted>2020-05-28T13:55:16Z</cp:lastPrinted>
  <dcterms:created xsi:type="dcterms:W3CDTF">2020-04-29T13:07:54Z</dcterms:created>
  <dcterms:modified xsi:type="dcterms:W3CDTF">2020-06-01T12:54:53Z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